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joser\Downloads\"/>
    </mc:Choice>
  </mc:AlternateContent>
  <xr:revisionPtr revIDLastSave="0" documentId="13_ncr:1_{78F8240E-CFEA-45F2-9585-79E2AB710C2A}" xr6:coauthVersionLast="47" xr6:coauthVersionMax="47" xr10:uidLastSave="{00000000-0000-0000-0000-000000000000}"/>
  <bookViews>
    <workbookView xWindow="-120" yWindow="-120" windowWidth="20730" windowHeight="11160" xr2:uid="{56A4D422-6BAB-4448-A885-EEB3578E7B70}"/>
  </bookViews>
  <sheets>
    <sheet name="Hoja1" sheetId="1" r:id="rId1"/>
    <sheet name="Hoja3" sheetId="3" state="hidden" r:id="rId2"/>
    <sheet name="Hoja2" sheetId="2" state="hidden" r:id="rId3"/>
  </sheets>
  <definedNames>
    <definedName name="_xlnm.Print_Area" localSheetId="0">Hoja1!$A$1:$J$159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5" i="1" l="1"/>
  <c r="D144" i="1"/>
  <c r="F145" i="1"/>
  <c r="F144" i="1"/>
  <c r="H144" i="1"/>
  <c r="J146" i="1"/>
  <c r="J145" i="1"/>
  <c r="J144" i="1"/>
  <c r="F75" i="1"/>
  <c r="F74" i="1"/>
  <c r="F73" i="1"/>
  <c r="F139" i="1"/>
  <c r="F138" i="1"/>
  <c r="F137" i="1"/>
  <c r="F136" i="1"/>
  <c r="F135" i="1"/>
  <c r="F134" i="1"/>
  <c r="F133" i="1"/>
  <c r="F132" i="1"/>
  <c r="F129" i="1"/>
  <c r="F128" i="1"/>
  <c r="F127" i="1"/>
  <c r="F126" i="1"/>
  <c r="F125" i="1"/>
  <c r="F124" i="1"/>
  <c r="F123" i="1"/>
  <c r="F122" i="1"/>
  <c r="F121" i="1"/>
  <c r="F120" i="1"/>
  <c r="F119" i="1"/>
  <c r="F118" i="1"/>
  <c r="F117" i="1"/>
  <c r="F113" i="1"/>
  <c r="F112" i="1"/>
  <c r="F111" i="1"/>
  <c r="F110" i="1"/>
  <c r="F109" i="1"/>
  <c r="F105" i="1"/>
  <c r="G82" i="1"/>
  <c r="G81" i="1"/>
  <c r="G80" i="1"/>
  <c r="G101" i="1"/>
  <c r="G100" i="1"/>
  <c r="G99" i="1"/>
  <c r="G98" i="1"/>
  <c r="G97" i="1"/>
  <c r="G96" i="1"/>
  <c r="G95" i="1"/>
  <c r="G94" i="1"/>
  <c r="G93" i="1"/>
  <c r="G92" i="1"/>
  <c r="G91" i="1"/>
  <c r="G90" i="1"/>
  <c r="G89" i="1"/>
  <c r="G88" i="1"/>
  <c r="G87" i="1"/>
  <c r="H60" i="1"/>
  <c r="H61" i="1"/>
  <c r="H62" i="1"/>
  <c r="H63" i="1"/>
  <c r="H55" i="1"/>
  <c r="H54" i="1"/>
  <c r="H53" i="1"/>
  <c r="H52" i="1"/>
  <c r="H51" i="1"/>
  <c r="H50" i="1"/>
  <c r="H49" i="1"/>
  <c r="H40" i="1"/>
  <c r="G40" i="1"/>
  <c r="H39" i="1"/>
  <c r="G39" i="1"/>
  <c r="H38" i="1"/>
  <c r="G38" i="1"/>
  <c r="H37" i="1"/>
  <c r="G37" i="1"/>
  <c r="H36" i="1"/>
  <c r="G36" i="1"/>
  <c r="G35" i="1"/>
  <c r="G29" i="1"/>
  <c r="G28" i="1"/>
  <c r="G27" i="1"/>
  <c r="G26" i="1"/>
  <c r="G25" i="1"/>
  <c r="G24" i="1"/>
  <c r="G23" i="1"/>
  <c r="G16" i="1"/>
  <c r="G15" i="1"/>
  <c r="G14" i="1"/>
  <c r="G13" i="1"/>
  <c r="G12" i="1"/>
  <c r="G11" i="1"/>
  <c r="G10" i="1"/>
  <c r="G9" i="1"/>
  <c r="H145" i="1"/>
  <c r="I6" i="2"/>
  <c r="I5" i="2"/>
  <c r="I4" i="2"/>
  <c r="G5" i="2"/>
  <c r="G4" i="2"/>
  <c r="E5" i="2"/>
  <c r="E4" i="2"/>
  <c r="C4" i="2"/>
  <c r="C5" i="2"/>
</calcChain>
</file>

<file path=xl/sharedStrings.xml><?xml version="1.0" encoding="utf-8"?>
<sst xmlns="http://schemas.openxmlformats.org/spreadsheetml/2006/main" count="260" uniqueCount="183">
  <si>
    <t xml:space="preserve">COMERCIALIZACIÓN </t>
  </si>
  <si>
    <t>CONVERSIÓN A PESOS EN UVT</t>
  </si>
  <si>
    <t>TONELADAS</t>
  </si>
  <si>
    <t>UVT</t>
  </si>
  <si>
    <t xml:space="preserve">VALOR A PAGAR </t>
  </si>
  <si>
    <t>5,1 - 50 Toneladas</t>
  </si>
  <si>
    <t>51 - 100 Toneladas</t>
  </si>
  <si>
    <t>101 - 200 Toneladas</t>
  </si>
  <si>
    <t>201 - 300 Toneladas</t>
  </si>
  <si>
    <t>301 - 400 Toneladas</t>
  </si>
  <si>
    <t>401 - 500 Toneladas</t>
  </si>
  <si>
    <t>501 - 1000 Toneladas</t>
  </si>
  <si>
    <t>Para  IMPORTAR debera de cancelar una tasa adicional igual a la establecida (doble).</t>
  </si>
  <si>
    <t xml:space="preserve">PROCESAMIENTO </t>
  </si>
  <si>
    <t>CONVERSIÓN A PESOS CON UVT</t>
  </si>
  <si>
    <t>Hasta 100 Toneladas</t>
  </si>
  <si>
    <t>PEQUEÑO ACUARÍSTA (hasta 1.000 lts)</t>
  </si>
  <si>
    <t>ACUARISTAS (mas de 1.000 lts)</t>
  </si>
  <si>
    <t>ACOPIADOR REGIONAL</t>
  </si>
  <si>
    <t>ACOPIADOR NACIONAL</t>
  </si>
  <si>
    <t>EXPORTADOR</t>
  </si>
  <si>
    <t>TIPO DE PERMISIONARIO</t>
  </si>
  <si>
    <t>VALOR TASAS PESCA COMERCIAL ORNAMENTAL ARTESANAL</t>
  </si>
  <si>
    <t>El permiso de pesca comercial artesanal para persona natural y jurídica (Asociación, cooperativa, o cualquier otra clase de asociación) para la parte continental o marina que expide la AUNAP, no aplicara o establecerá valor de tasas, de tal manera que están exento del pago correspondiente, sean operados por una sola persona o por número mayor de pescadores.</t>
  </si>
  <si>
    <t>VALOR TASAS PESCA INDUSTRIAL</t>
  </si>
  <si>
    <t xml:space="preserve">AHORA 2021 UVT </t>
  </si>
  <si>
    <t>PESCA EN UVT</t>
  </si>
  <si>
    <t>AJUSTADO UVT</t>
  </si>
  <si>
    <t>1. FLOTA BANDERA COLOMBIA</t>
  </si>
  <si>
    <t xml:space="preserve">La primera embarcacion vinculada cincuenta (50) UVT y por cada embarcacion vinculada adicional trece (13) UVT. </t>
  </si>
  <si>
    <t>2. FLOTA BANDERA EXTRANJERA</t>
  </si>
  <si>
    <t xml:space="preserve">La primera embarcacion vinculada sesenta y tres (63) UVT y por cada embarcacion adicional vinculada veintiuno (21) UVT. </t>
  </si>
  <si>
    <t>3. FLOTA MIXTA</t>
  </si>
  <si>
    <t>La primera embarcacion vinculada cualquiera que sea su nacionalidad sesenta y tres (63) UVT y por cada embarcacion adicional vinculada de Bandera Colombiana trece (13) UVT y por cada embarcacion adicional vinculada de Bandera extranjera veintiuno (21) UVT.</t>
  </si>
  <si>
    <t>VALOR TASA PATENTES DE PESCA</t>
  </si>
  <si>
    <t>PESQUERIA AUTORIZADA</t>
  </si>
  <si>
    <t>NACIONALIDAD EMBARCACIÓN</t>
  </si>
  <si>
    <t>EN UVT</t>
  </si>
  <si>
    <t>CAMARON, LANGOSTA Y CARACOL</t>
  </si>
  <si>
    <t>Colombiana</t>
  </si>
  <si>
    <t>Tres (3) por TRN</t>
  </si>
  <si>
    <t>Extranjera</t>
  </si>
  <si>
    <t>Cuatro (4) por TRN</t>
  </si>
  <si>
    <t>PESCA BLANCA, ATUN Y OTRAS ESPECIES</t>
  </si>
  <si>
    <t>Dos (2) por TRN</t>
  </si>
  <si>
    <t>PESCA BLANCA TRN DE 3 A 5</t>
  </si>
  <si>
    <t>NOTA: Por las embarcaciones polivalentes se causaran los derechos que correspondan a la pesqueria que tenga asignado un mayor valor.</t>
  </si>
  <si>
    <t>VALOR TASAS INTEGRADO DE PESCA</t>
  </si>
  <si>
    <t xml:space="preserve">ALEVINOS </t>
  </si>
  <si>
    <t>ESPECIE</t>
  </si>
  <si>
    <t>Valor de 1000 unidades en UVT</t>
  </si>
  <si>
    <t>Alevinos para fomento donde intervenga la AUNAP directamente o por asociación a pequeños productores</t>
  </si>
  <si>
    <t>SIN VALOR</t>
  </si>
  <si>
    <t xml:space="preserve">LARVAS </t>
  </si>
  <si>
    <t>TIPO</t>
  </si>
  <si>
    <t>CÓDIGO</t>
  </si>
  <si>
    <t>BANCO AGRARIO</t>
  </si>
  <si>
    <t>TASAS - TODO TIPO DE PERMISO</t>
  </si>
  <si>
    <t>Derechos Patentes</t>
  </si>
  <si>
    <t>Carnets - Deportiva</t>
  </si>
  <si>
    <t>Visitas inspección ocular</t>
  </si>
  <si>
    <t>Tasas por padrotes o alevinos med/Amb.</t>
  </si>
  <si>
    <t>Venta de alevinos y/o padrotes</t>
  </si>
  <si>
    <t>Sanciones - Multas</t>
  </si>
  <si>
    <t>Otros ingresos (Fotocopias)</t>
  </si>
  <si>
    <t>Venta por productos decomisados</t>
  </si>
  <si>
    <t>NOTA: LA  REFERENCIA DE LA CONSIGNACIÓN A LA HORA DE REALIZAR LOS USUARIOS LAS CONSIGNACIONES DEBERA SERA ACORDE A: SI ES PERSONA JURIDICA LA REFERENCIA SERA CON No. NIT DE LA EMPRESA QUE A LA CUAL SE VA EXPEDIR EL PERMISO Y PARA PERSONA NATURAL LA REFERENCIA SERA CON CEDULA DE CIUDADANIA DEL REPRESENTANTE LEGAL (TITULAR DEL PERMISO), ESTO PARA QUE SE REALICE LA CONCILIACIÓN BANCARIA CORRESPONDIENTE DE LOS INGRESOS POR CONCEPTO DE RECURSOS PROPIOS.</t>
  </si>
  <si>
    <t xml:space="preserve">EXHIBICIÓN </t>
  </si>
  <si>
    <t>Clase de usuario</t>
  </si>
  <si>
    <t>Tiempo de vigencia del permiso</t>
  </si>
  <si>
    <t>Dos (2)</t>
  </si>
  <si>
    <t>Personas naturales Extranjeros (Carné)</t>
  </si>
  <si>
    <t>Uno punto seis (1.6)</t>
  </si>
  <si>
    <t>Dos punto uno (2.1)</t>
  </si>
  <si>
    <t>Tres (3)</t>
  </si>
  <si>
    <t>Cuatro punto seis (4.6)</t>
  </si>
  <si>
    <t>Seis (6) por torneo o concurso</t>
  </si>
  <si>
    <t>Valor de las tasas en UVT para Pesca deportiva Marina y Continental</t>
  </si>
  <si>
    <t xml:space="preserve">Valor a Pagar </t>
  </si>
  <si>
    <t>Hasta dos (2) meses</t>
  </si>
  <si>
    <t>Hasta seis (6) meses</t>
  </si>
  <si>
    <t>Hasta un (1) año</t>
  </si>
  <si>
    <t>Hasta dos (2) años</t>
  </si>
  <si>
    <t>Personas naturales colombianas</t>
  </si>
  <si>
    <t>Uno punto uno (1.1)</t>
  </si>
  <si>
    <t>Uno punto cuatro (1.4)</t>
  </si>
  <si>
    <t>Tres punto uno (3.1)</t>
  </si>
  <si>
    <t>Personas jurídicas (torneos y concursos)</t>
  </si>
  <si>
    <t>1.001 en adelante</t>
  </si>
  <si>
    <t>Valor de las tasas en UVT</t>
  </si>
  <si>
    <t>Hasta 1.000.000</t>
  </si>
  <si>
    <t>Diez (10)</t>
  </si>
  <si>
    <t>1.000.001 – 3.000.000</t>
  </si>
  <si>
    <t>Quince (15)</t>
  </si>
  <si>
    <t>Más de 3.000.000</t>
  </si>
  <si>
    <t>Veinte (20)</t>
  </si>
  <si>
    <t>Volumen a comercializar, en número de alevinos por año (unidades/año)</t>
  </si>
  <si>
    <t>TASAS POR CONCEPTO DEL EJERCICIO DE ACTIVIDADES DE COMERCIALIZACIÓN DE ALEVINOS PRODUCIDOS EN CAUTIVERIO</t>
  </si>
  <si>
    <t>Ovas embrionadas de trucha</t>
  </si>
  <si>
    <t>Menos de 20 millones</t>
  </si>
  <si>
    <t>20 a 40 millones</t>
  </si>
  <si>
    <t>Más de 40 millones</t>
  </si>
  <si>
    <t>Larvas de tilapias</t>
  </si>
  <si>
    <t>Menos de 10.000</t>
  </si>
  <si>
    <t>10.000 a 30.000</t>
  </si>
  <si>
    <t>Más de 30.000</t>
  </si>
  <si>
    <t>Alevinos de tilapias</t>
  </si>
  <si>
    <t>Menos de 100</t>
  </si>
  <si>
    <t>100 a 500</t>
  </si>
  <si>
    <t>Más de 500</t>
  </si>
  <si>
    <t>Ejemplares adultos de tilapias</t>
  </si>
  <si>
    <t>Menos de 50</t>
  </si>
  <si>
    <t>50 a 100</t>
  </si>
  <si>
    <t>Más de 100</t>
  </si>
  <si>
    <t>Ejemplares de otras especies de recursos pesqueros</t>
  </si>
  <si>
    <t>TASAS POR CONCEPTO DEL EJERCICIO DE ACTIVIDADES DE COMERCIALIZACIÓN DE EJEMPLARES VIVOS DE RECURSOS PESQUEROS A IMPORTAR</t>
  </si>
  <si>
    <t>TASAS POR CONCEPTO DEL EJERCICIO DE ACTIVIDADES DE CULTIVO</t>
  </si>
  <si>
    <t>Extracción de reproductores
del medio natural</t>
  </si>
  <si>
    <t>CONCEPTO</t>
  </si>
  <si>
    <t>VOLUMEN A COMERCIALIZAR
(NÚMERO DE EJEMPLARES)</t>
  </si>
  <si>
    <t xml:space="preserve">VALOR DE LAS
TASAS EN UVT </t>
  </si>
  <si>
    <t>ACTIVIDAD</t>
  </si>
  <si>
    <t>VALOR DE LA TASA POR CADA EJEMPLAR EXTRAÍDO
DEL MEDIO NATURAL CON DESTINO A CULTIVO, EN UVT</t>
  </si>
  <si>
    <t>VALOR POR VISITA DE INSPECCIÓN OCULAR PARA OTORGAR PERMISOS DE CULTIVO</t>
  </si>
  <si>
    <t>Acuicultor de subsistencia y pequeño acuicultor</t>
  </si>
  <si>
    <t>Asociación de acuicultores de subsistencia o pequeños acuicultores con el cultivo en un solo predio</t>
  </si>
  <si>
    <t>Asociación de acuicultores de subsistencia o pequeños acuicultores con cultivos en varios predios</t>
  </si>
  <si>
    <t>Mediano o Grande Acuicultor con un predio</t>
  </si>
  <si>
    <t>Ocho (8)</t>
  </si>
  <si>
    <t>Una (1) por cada predio</t>
  </si>
  <si>
    <t xml:space="preserve">TIPO DE PERMISIONARIO </t>
  </si>
  <si>
    <t xml:space="preserve">VALOR EN UVT </t>
  </si>
  <si>
    <t>Mediano o Grande Acuicultor con más de un predio</t>
  </si>
  <si>
    <t>Ocho (8) por cada predio</t>
  </si>
  <si>
    <t xml:space="preserve">
RESOLUCION DIAN Nº 140 del 25 DE NOVIEMBRE DEL 2021
(Aplicación UVT: Art. 49 Decreto 2260 de 2019)
RESOLUCIÓN APROXIMACIÓN AUNAP (No. 002259 DEL 17 DE NOVIEMBRE DE 2020)
</t>
  </si>
  <si>
    <t>VOLUMEN A COMERCIALIZAR, EN NÚMERO DE ALEVINOS POR AÑO (UNIDADES/AÑO)</t>
  </si>
  <si>
    <t>FACTOR DE INCREMENTO UVT</t>
  </si>
  <si>
    <t>BASE DE LIQUIDACIÓN PATENTES DE PESCA</t>
  </si>
  <si>
    <t>VALOR DE LAS TASAS EN UVT PARA PESCA DEPORTIVA MARINA Y CONTINENTAL</t>
  </si>
  <si>
    <t>TIEMPO DE VIGENCIA DEL PERMISO</t>
  </si>
  <si>
    <t>CLASE DE USUARIO</t>
  </si>
  <si>
    <t>HASTA DOS (2) MESES</t>
  </si>
  <si>
    <t>HASTA SEIS (6) MESES</t>
  </si>
  <si>
    <t>HASTA UN (1) AÑO</t>
  </si>
  <si>
    <t>HASTA DOS (2) AÑOS</t>
  </si>
  <si>
    <r>
      <t xml:space="preserve">Bocachico </t>
    </r>
    <r>
      <rPr>
        <i/>
        <sz val="11"/>
        <color rgb="FF000000"/>
        <rFont val="Garamond"/>
        <family val="1"/>
      </rPr>
      <t>(Prochilodus magdalenae</t>
    </r>
    <r>
      <rPr>
        <sz val="11"/>
        <color rgb="FF000000"/>
        <rFont val="Garamond"/>
        <family val="1"/>
      </rPr>
      <t>)</t>
    </r>
  </si>
  <si>
    <r>
      <t>Capaz (</t>
    </r>
    <r>
      <rPr>
        <i/>
        <sz val="11"/>
        <color rgb="FF000000"/>
        <rFont val="Garamond"/>
        <family val="1"/>
      </rPr>
      <t>Pimelodus grosskopfii</t>
    </r>
    <r>
      <rPr>
        <sz val="11"/>
        <color rgb="FF000000"/>
        <rFont val="Garamond"/>
        <family val="1"/>
      </rPr>
      <t>)</t>
    </r>
  </si>
  <si>
    <r>
      <t>Patalò (</t>
    </r>
    <r>
      <rPr>
        <i/>
        <sz val="11"/>
        <color rgb="FF000000"/>
        <rFont val="Garamond"/>
        <family val="1"/>
      </rPr>
      <t>Ichthyoelephas longirostris</t>
    </r>
    <r>
      <rPr>
        <sz val="11"/>
        <color rgb="FF000000"/>
        <rFont val="Garamond"/>
        <family val="1"/>
      </rPr>
      <t>)</t>
    </r>
  </si>
  <si>
    <r>
      <t xml:space="preserve">Doncella </t>
    </r>
    <r>
      <rPr>
        <i/>
        <sz val="11"/>
        <color rgb="FF000000"/>
        <rFont val="Garamond"/>
        <family val="1"/>
      </rPr>
      <t>(Ageneiosus pardalis)</t>
    </r>
  </si>
  <si>
    <r>
      <t>Dorada (</t>
    </r>
    <r>
      <rPr>
        <i/>
        <sz val="11"/>
        <color rgb="FF000000"/>
        <rFont val="Garamond"/>
        <family val="1"/>
      </rPr>
      <t>Brycon moorei)</t>
    </r>
  </si>
  <si>
    <r>
      <t>Mojarra criolla (</t>
    </r>
    <r>
      <rPr>
        <i/>
        <sz val="11"/>
        <color rgb="FF000000"/>
        <rFont val="Garamond"/>
        <family val="1"/>
      </rPr>
      <t>Caquetaia umbrifera</t>
    </r>
    <r>
      <rPr>
        <sz val="11"/>
        <color rgb="FF000000"/>
        <rFont val="Garamond"/>
        <family val="1"/>
      </rPr>
      <t>)</t>
    </r>
  </si>
  <si>
    <r>
      <t>Bagre pintado (</t>
    </r>
    <r>
      <rPr>
        <i/>
        <sz val="11"/>
        <color rgb="FF000000"/>
        <rFont val="Garamond"/>
        <family val="1"/>
      </rPr>
      <t>Pseudoplatystoma magdaleniatum</t>
    </r>
    <r>
      <rPr>
        <sz val="11"/>
        <color rgb="FF000000"/>
        <rFont val="Garamond"/>
        <family val="1"/>
      </rPr>
      <t>)</t>
    </r>
  </si>
  <si>
    <r>
      <t>Blanquillo (</t>
    </r>
    <r>
      <rPr>
        <i/>
        <sz val="11"/>
        <color rgb="FF000000"/>
        <rFont val="Garamond"/>
        <family val="1"/>
      </rPr>
      <t>Sorubim cuspicaudus</t>
    </r>
    <r>
      <rPr>
        <sz val="11"/>
        <color rgb="FF000000"/>
        <rFont val="Garamond"/>
        <family val="1"/>
      </rPr>
      <t>)</t>
    </r>
  </si>
  <si>
    <r>
      <t>Mojarra plateada (</t>
    </r>
    <r>
      <rPr>
        <i/>
        <sz val="11"/>
        <color rgb="FF000000"/>
        <rFont val="Garamond"/>
        <family val="1"/>
      </rPr>
      <t>Oreochromis niloticus</t>
    </r>
    <r>
      <rPr>
        <sz val="11"/>
        <color rgb="FF000000"/>
        <rFont val="Garamond"/>
        <family val="1"/>
      </rPr>
      <t>) reversada</t>
    </r>
  </si>
  <si>
    <r>
      <t>Tilapia roja reversada (</t>
    </r>
    <r>
      <rPr>
        <i/>
        <sz val="11"/>
        <color rgb="FF000000"/>
        <rFont val="Garamond"/>
        <family val="1"/>
      </rPr>
      <t>Oreochromis spp</t>
    </r>
    <r>
      <rPr>
        <sz val="11"/>
        <color rgb="FF000000"/>
        <rFont val="Garamond"/>
        <family val="1"/>
      </rPr>
      <t>)</t>
    </r>
  </si>
  <si>
    <r>
      <t>Tilapia roja sin reversar (</t>
    </r>
    <r>
      <rPr>
        <i/>
        <sz val="11"/>
        <color rgb="FF000000"/>
        <rFont val="Garamond"/>
        <family val="1"/>
      </rPr>
      <t>Oreochromis spp</t>
    </r>
    <r>
      <rPr>
        <sz val="11"/>
        <color rgb="FF000000"/>
        <rFont val="Garamond"/>
        <family val="1"/>
      </rPr>
      <t>)</t>
    </r>
  </si>
  <si>
    <r>
      <t>Cachama negra (</t>
    </r>
    <r>
      <rPr>
        <i/>
        <sz val="11"/>
        <color rgb="FF000000"/>
        <rFont val="Garamond"/>
        <family val="1"/>
      </rPr>
      <t>Colossoma macropomum</t>
    </r>
    <r>
      <rPr>
        <sz val="11"/>
        <color rgb="FF000000"/>
        <rFont val="Garamond"/>
        <family val="1"/>
      </rPr>
      <t>)</t>
    </r>
  </si>
  <si>
    <r>
      <t>Cachama blanca (</t>
    </r>
    <r>
      <rPr>
        <i/>
        <sz val="11"/>
        <color rgb="FF000000"/>
        <rFont val="Garamond"/>
        <family val="1"/>
      </rPr>
      <t>Piaractus orinoquensis</t>
    </r>
    <r>
      <rPr>
        <sz val="11"/>
        <color rgb="FF000000"/>
        <rFont val="Garamond"/>
        <family val="1"/>
      </rPr>
      <t>)</t>
    </r>
  </si>
  <si>
    <r>
      <t>Tilapia roja (</t>
    </r>
    <r>
      <rPr>
        <i/>
        <sz val="11"/>
        <color rgb="FF000000"/>
        <rFont val="Garamond"/>
        <family val="1"/>
      </rPr>
      <t>Oreochromis spp.</t>
    </r>
    <r>
      <rPr>
        <sz val="11"/>
        <color rgb="FF000000"/>
        <rFont val="Garamond"/>
        <family val="1"/>
      </rPr>
      <t>)</t>
    </r>
  </si>
  <si>
    <r>
      <t>Bocachico (</t>
    </r>
    <r>
      <rPr>
        <i/>
        <sz val="11"/>
        <color rgb="FF000000"/>
        <rFont val="Garamond"/>
        <family val="1"/>
      </rPr>
      <t>Prochilodus magdalenae</t>
    </r>
    <r>
      <rPr>
        <sz val="11"/>
        <color rgb="FF000000"/>
        <rFont val="Garamond"/>
        <family val="1"/>
      </rPr>
      <t>)</t>
    </r>
  </si>
  <si>
    <r>
      <t>Blanquillo (</t>
    </r>
    <r>
      <rPr>
        <i/>
        <sz val="11"/>
        <color rgb="FF000000"/>
        <rFont val="Garamond"/>
        <family val="1"/>
      </rPr>
      <t>Sorubim cuspicaudu</t>
    </r>
    <r>
      <rPr>
        <sz val="11"/>
        <color rgb="FF000000"/>
        <rFont val="Garamond"/>
        <family val="1"/>
      </rPr>
      <t>s)</t>
    </r>
  </si>
  <si>
    <r>
      <t xml:space="preserve">Bagre pintado </t>
    </r>
    <r>
      <rPr>
        <i/>
        <sz val="11"/>
        <color rgb="FF000000"/>
        <rFont val="Garamond"/>
        <family val="1"/>
      </rPr>
      <t>(Pseudoplatystoma magdaleniatum)</t>
    </r>
  </si>
  <si>
    <t>VALOR UVT APROXIMADO 
VIGENCIA 2022: 
$ 38.000</t>
  </si>
  <si>
    <t>CUENTA CORRIENTE # 3-0070-000603-8</t>
  </si>
  <si>
    <t xml:space="preserve">Tipo de convenio: RECAUDO (CODIGO DE CONVENIO)
</t>
  </si>
  <si>
    <t>Nombre: Autoridad Nal. de Acuicultura y Pesca - AUNAP
N.I.T.: 900479669-8</t>
  </si>
  <si>
    <t>Medios de pago:</t>
  </si>
  <si>
    <t xml:space="preserve">TRANSFERENCIA BANCARIA </t>
  </si>
  <si>
    <t>CONSIGNACIÓN BANCARIA</t>
  </si>
  <si>
    <t>VALOR TASAS  Y DERECHOS - AUTORIDAD NACIONAL DE ACUICULTURA Y PESCA - AUNAP</t>
  </si>
  <si>
    <t>COMERCIAL ORNAMENTAL</t>
  </si>
  <si>
    <t>Hasta 5,0 -Pequeño comerciante</t>
  </si>
  <si>
    <t>Esta exento de pago</t>
  </si>
  <si>
    <t>VALOR TASAS CON CONVERSION UVT PARA LA VIGENCIA DEL AÑO 2022 DE ACUERDO AL TIPO DE PERMISO 
Res 1736 del 05 de agosto de 2022- Res 2608 del 28 de diciembre de 2020</t>
  </si>
  <si>
    <t>VALOR TASA PATENTES DE PESCA PESCA BLANCA, ATUN Y OTRAS ESPECIES - BANDERA EXTRANJERA</t>
  </si>
  <si>
    <t>Para las medidas de administración, manejo y control de la actividad pesquera para las motonaves de bandera extranjera afiliadas a empresas colombianas que capturan atún en aguas nacionales, vinculadas a los permisos de pesca industrial, se establece el valor de los derechos de las patentes de pesca industrial, mediante la siguiente ecuación:
1. Desembarcar en puerto colombiano el 100% de atún capturado en aguas jurisdiccionales colombianas y el 100% de la fauna acompañante, caso en el cual el fi será de 4.
2.	Desembarcar en puerto colombiano como mínimo el 30% del atún capturado en aguas jurisdiccionales colombianas y el 100% de la fauna acompañante, caso en el cual el fi será de 8.
3.	Desembarcar en puerto colombiano solamente el 3% de la captura realizada en aguas jurisdiccionales colombianas del total representado en atún o fauna acompañante y/o mixta., caso en el cual el fi será de 16.</t>
  </si>
  <si>
    <t xml:space="preserve">Tres (4) </t>
  </si>
  <si>
    <t>Siete (8)</t>
  </si>
  <si>
    <t>Trece (16)</t>
  </si>
  <si>
    <t>% PRODUCTO PEQUERO A DESEMBARCAR</t>
  </si>
  <si>
    <t>Los valores de tasas señalados en el presente Acto Administrativo para la expedición del permiso de Pesca Comercial Industrial, disminuidos en un Veinte por ciento (20%)</t>
  </si>
  <si>
    <r>
      <rPr>
        <b/>
        <sz val="11"/>
        <color theme="1"/>
        <rFont val="Garamond"/>
        <family val="1"/>
      </rPr>
      <t xml:space="preserve">NOTA: </t>
    </r>
    <r>
      <rPr>
        <sz val="12"/>
        <color theme="1"/>
        <rFont val="Garamond"/>
        <family val="1"/>
      </rPr>
      <t>El costo de la expedición de las patentes de pesca expedidas para las embarcaciones de bandera extranjera afiliadas a empresas colombianas, se establece con base en el porcentaje de desembarco en puerto colombiano y en el factor estimado con los industriales, de acuerdo a lo establecido en la Resolucion 1485  de 2022.</t>
    </r>
  </si>
  <si>
    <t>NOTA: LA UVT PARA LA VIGENCIA 2022, SE APROXIMÓ A $ 38.000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</si>
</sst>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 #,##0.00\ &quot;€&quot;_-;\-* #,##0.00\ &quot;€&quot;_-;_-* &quot;-&quot;??\ &quot;€&quot;_-;_-@_-"/>
    <numFmt numFmtId="164" formatCode="&quot;$&quot;#,##0;[Red]\-&quot;$&quot;#,##0"/>
    <numFmt numFmtId="165" formatCode="_-&quot;$&quot;* #,##0_-;\-&quot;$&quot;* #,##0_-;_-&quot;$&quot;* &quot;-&quot;_-;_-@_-"/>
    <numFmt numFmtId="166" formatCode="#,##0_ ;[Red]\-#,##0\ "/>
    <numFmt numFmtId="167" formatCode="_-[$$-240A]\ * #,##0_-;\-[$$-240A]\ * #,##0_-;_-[$$-240A]\ * &quot;-&quot;??_-;_-@_-"/>
  </numFmts>
  <fonts count="14" x14ac:knownFonts="1">
    <font>
      <sz val="12"/>
      <color theme="1"/>
      <name val="Calibri"/>
      <family val="2"/>
      <scheme val="minor"/>
    </font>
    <font>
      <sz val="12"/>
      <color theme="1"/>
      <name val="Calibri"/>
      <family val="2"/>
      <scheme val="minor"/>
    </font>
    <font>
      <sz val="11"/>
      <color theme="1"/>
      <name val="Trebuchet MS"/>
      <family val="2"/>
    </font>
    <font>
      <b/>
      <sz val="11"/>
      <color theme="1"/>
      <name val="Trebuchet MS"/>
      <family val="2"/>
    </font>
    <font>
      <b/>
      <sz val="11"/>
      <color theme="1"/>
      <name val="Garamond"/>
      <family val="1"/>
    </font>
    <font>
      <sz val="12"/>
      <color theme="1"/>
      <name val="Garamond"/>
      <family val="1"/>
    </font>
    <font>
      <b/>
      <sz val="11"/>
      <color rgb="FF000000"/>
      <name val="Garamond"/>
      <family val="1"/>
    </font>
    <font>
      <sz val="11"/>
      <color theme="1"/>
      <name val="Garamond"/>
      <family val="1"/>
    </font>
    <font>
      <b/>
      <sz val="12"/>
      <color theme="1"/>
      <name val="Garamond"/>
      <family val="1"/>
    </font>
    <font>
      <b/>
      <sz val="10"/>
      <color theme="1"/>
      <name val="Garamond"/>
      <family val="1"/>
    </font>
    <font>
      <b/>
      <sz val="8"/>
      <color theme="1"/>
      <name val="Garamond"/>
      <family val="1"/>
    </font>
    <font>
      <sz val="11"/>
      <color rgb="FF000000"/>
      <name val="Garamond"/>
      <family val="1"/>
    </font>
    <font>
      <i/>
      <sz val="11"/>
      <color rgb="FF000000"/>
      <name val="Garamond"/>
      <family val="1"/>
    </font>
    <font>
      <b/>
      <sz val="9"/>
      <color theme="1"/>
      <name val="Garamond"/>
      <family val="1"/>
    </font>
  </fonts>
  <fills count="4">
    <fill>
      <patternFill patternType="none"/>
    </fill>
    <fill>
      <patternFill patternType="gray125"/>
    </fill>
    <fill>
      <patternFill patternType="solid">
        <fgColor rgb="FFFFFFFF"/>
        <bgColor indexed="64"/>
      </patternFill>
    </fill>
    <fill>
      <patternFill patternType="solid">
        <fgColor theme="4"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bottom/>
      <diagonal/>
    </border>
    <border>
      <left/>
      <right/>
      <top/>
      <bottom style="medium">
        <color theme="1" tint="0.499984740745262"/>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s>
  <cellStyleXfs count="5">
    <xf numFmtId="0" fontId="0" fillId="0" borderId="0"/>
    <xf numFmtId="41"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46">
    <xf numFmtId="0" fontId="0" fillId="0" borderId="0" xfId="0"/>
    <xf numFmtId="0" fontId="2" fillId="0" borderId="1" xfId="0" applyFont="1" applyBorder="1" applyAlignment="1">
      <alignment horizontal="center" vertical="center" wrapText="1"/>
    </xf>
    <xf numFmtId="165" fontId="2" fillId="0" borderId="1" xfId="2" applyFont="1" applyBorder="1" applyAlignment="1">
      <alignment horizontal="center" vertical="center" wrapText="1"/>
    </xf>
    <xf numFmtId="165" fontId="2" fillId="0" borderId="1" xfId="2" applyFont="1" applyBorder="1" applyAlignment="1">
      <alignment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wrapText="1"/>
    </xf>
    <xf numFmtId="165" fontId="0" fillId="0" borderId="1" xfId="2" applyFont="1" applyBorder="1" applyAlignment="1">
      <alignment vertical="center" wrapText="1"/>
    </xf>
    <xf numFmtId="0" fontId="5" fillId="0" borderId="0" xfId="0" applyFont="1"/>
    <xf numFmtId="0" fontId="4" fillId="0" borderId="0" xfId="0" applyFont="1" applyBorder="1" applyAlignment="1">
      <alignment horizontal="center" vertical="center"/>
    </xf>
    <xf numFmtId="0" fontId="4" fillId="0" borderId="0" xfId="0" applyFont="1" applyBorder="1" applyAlignment="1">
      <alignment vertical="center"/>
    </xf>
    <xf numFmtId="1" fontId="5" fillId="0" borderId="0" xfId="0" applyNumberFormat="1" applyFont="1" applyBorder="1" applyAlignment="1">
      <alignment vertical="center"/>
    </xf>
    <xf numFmtId="0" fontId="5" fillId="0" borderId="0" xfId="0" applyFont="1" applyBorder="1"/>
    <xf numFmtId="0" fontId="5" fillId="0" borderId="0" xfId="0" applyFont="1" applyBorder="1" applyAlignment="1">
      <alignment horizontal="center" vertical="center"/>
    </xf>
    <xf numFmtId="166" fontId="5" fillId="0" borderId="0" xfId="0" applyNumberFormat="1" applyFont="1" applyBorder="1" applyAlignment="1">
      <alignment horizontal="center" vertical="center"/>
    </xf>
    <xf numFmtId="165" fontId="5" fillId="0" borderId="0" xfId="2" applyFont="1" applyFill="1" applyBorder="1" applyAlignment="1" applyProtection="1">
      <alignment horizontal="center" vertical="center"/>
    </xf>
    <xf numFmtId="0" fontId="6" fillId="0" borderId="6" xfId="0" applyFont="1" applyBorder="1" applyAlignment="1">
      <alignment horizontal="center" vertical="center" wrapText="1"/>
    </xf>
    <xf numFmtId="0" fontId="4" fillId="0" borderId="6" xfId="0" applyFont="1" applyBorder="1" applyAlignment="1">
      <alignment horizontal="center" vertical="center" wrapText="1"/>
    </xf>
    <xf numFmtId="0" fontId="7" fillId="0" borderId="6" xfId="0" applyFont="1" applyBorder="1" applyAlignment="1">
      <alignment horizontal="center" vertical="center" wrapText="1"/>
    </xf>
    <xf numFmtId="165" fontId="7" fillId="0" borderId="6" xfId="2" applyFont="1" applyBorder="1" applyAlignment="1">
      <alignment horizontal="center" vertical="center" wrapText="1"/>
    </xf>
    <xf numFmtId="0" fontId="5" fillId="0" borderId="6" xfId="0" applyFont="1" applyBorder="1" applyAlignment="1">
      <alignment horizontal="center" vertical="center" wrapText="1"/>
    </xf>
    <xf numFmtId="165" fontId="5" fillId="0" borderId="6" xfId="2" applyFont="1" applyFill="1" applyBorder="1" applyAlignment="1" applyProtection="1">
      <alignment horizontal="right" vertical="center"/>
    </xf>
    <xf numFmtId="41" fontId="5" fillId="0" borderId="0" xfId="1" applyFont="1" applyFill="1" applyBorder="1" applyAlignment="1" applyProtection="1">
      <alignment vertical="center" wrapText="1"/>
    </xf>
    <xf numFmtId="0" fontId="4" fillId="0" borderId="6" xfId="0" applyFont="1" applyBorder="1" applyAlignment="1">
      <alignment horizontal="center" vertical="center"/>
    </xf>
    <xf numFmtId="0" fontId="5" fillId="0" borderId="0" xfId="0" applyFont="1" applyBorder="1" applyAlignment="1">
      <alignment horizontal="center" vertical="center" wrapText="1"/>
    </xf>
    <xf numFmtId="165" fontId="8" fillId="0" borderId="6" xfId="2" applyFont="1" applyBorder="1" applyAlignment="1">
      <alignment horizontal="center" vertical="center" wrapText="1"/>
    </xf>
    <xf numFmtId="0" fontId="7" fillId="0" borderId="0" xfId="0" applyFont="1" applyBorder="1" applyAlignment="1">
      <alignment horizontal="center" vertical="center" wrapText="1"/>
    </xf>
    <xf numFmtId="165" fontId="5" fillId="0" borderId="0" xfId="2" applyFont="1" applyBorder="1" applyAlignment="1">
      <alignment horizontal="center" vertical="center" wrapText="1"/>
    </xf>
    <xf numFmtId="0" fontId="10" fillId="0" borderId="6" xfId="0" applyFont="1" applyBorder="1" applyAlignment="1">
      <alignment horizontal="center" vertical="center" wrapText="1"/>
    </xf>
    <xf numFmtId="0" fontId="7" fillId="0" borderId="0" xfId="0" applyFont="1" applyBorder="1" applyAlignment="1">
      <alignment horizontal="left" vertical="center" wrapText="1" indent="4"/>
    </xf>
    <xf numFmtId="9" fontId="5" fillId="0" borderId="0" xfId="3" applyFont="1" applyBorder="1" applyAlignment="1" applyProtection="1">
      <alignment horizontal="center" vertical="center" wrapText="1"/>
    </xf>
    <xf numFmtId="0" fontId="4" fillId="0" borderId="0" xfId="0" applyFont="1" applyBorder="1" applyAlignment="1">
      <alignment vertical="center" wrapText="1"/>
    </xf>
    <xf numFmtId="0" fontId="11" fillId="0" borderId="6" xfId="0" applyFont="1" applyBorder="1" applyAlignment="1">
      <alignment horizontal="center" vertical="center"/>
    </xf>
    <xf numFmtId="0" fontId="11" fillId="2" borderId="6" xfId="0" applyFont="1" applyFill="1" applyBorder="1" applyAlignment="1">
      <alignment horizontal="center" vertical="center"/>
    </xf>
    <xf numFmtId="0" fontId="11" fillId="0" borderId="6" xfId="0" applyFont="1" applyBorder="1" applyAlignment="1">
      <alignment vertical="center" wrapText="1"/>
    </xf>
    <xf numFmtId="1" fontId="5" fillId="0" borderId="0" xfId="0" applyNumberFormat="1" applyFont="1" applyBorder="1"/>
    <xf numFmtId="0" fontId="5" fillId="0" borderId="14" xfId="0" applyFont="1" applyBorder="1"/>
    <xf numFmtId="164" fontId="4" fillId="0" borderId="0" xfId="0" applyNumberFormat="1" applyFont="1" applyBorder="1" applyAlignment="1">
      <alignment vertical="center" wrapText="1"/>
    </xf>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5" fillId="0" borderId="7" xfId="0" applyFont="1" applyBorder="1"/>
    <xf numFmtId="0" fontId="5" fillId="0" borderId="13" xfId="0" applyFont="1" applyBorder="1" applyAlignment="1">
      <alignment horizontal="center" vertical="center"/>
    </xf>
    <xf numFmtId="0" fontId="5" fillId="0" borderId="13"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6" xfId="0" applyFont="1" applyBorder="1"/>
    <xf numFmtId="0" fontId="5" fillId="0" borderId="8" xfId="0" applyFont="1" applyBorder="1"/>
    <xf numFmtId="0" fontId="9" fillId="0" borderId="6" xfId="0" applyFont="1" applyBorder="1" applyAlignment="1">
      <alignment horizontal="center" vertical="center" wrapText="1"/>
    </xf>
    <xf numFmtId="0" fontId="5" fillId="0" borderId="7" xfId="0" applyFont="1" applyBorder="1" applyAlignment="1">
      <alignment horizontal="center" vertical="center"/>
    </xf>
    <xf numFmtId="167" fontId="5" fillId="0" borderId="6" xfId="4" applyNumberFormat="1" applyFont="1" applyBorder="1"/>
    <xf numFmtId="0" fontId="11" fillId="0" borderId="9" xfId="0" applyFont="1" applyBorder="1" applyAlignment="1">
      <alignment vertical="center"/>
    </xf>
    <xf numFmtId="0" fontId="11" fillId="0" borderId="10" xfId="0" applyFont="1" applyBorder="1" applyAlignment="1">
      <alignment vertical="center"/>
    </xf>
    <xf numFmtId="0" fontId="4" fillId="0" borderId="0" xfId="0" applyFont="1" applyBorder="1" applyAlignment="1">
      <alignment horizontal="center" wrapText="1"/>
    </xf>
    <xf numFmtId="0" fontId="5"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4" fillId="0" borderId="6" xfId="0" applyFont="1" applyBorder="1" applyAlignment="1">
      <alignment horizontal="center" vertical="center" wrapText="1"/>
    </xf>
    <xf numFmtId="0" fontId="11" fillId="0" borderId="0" xfId="0" applyFont="1" applyBorder="1" applyAlignment="1">
      <alignment horizontal="center" vertical="center"/>
    </xf>
    <xf numFmtId="0" fontId="4" fillId="0" borderId="6"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6" xfId="0" applyFont="1" applyBorder="1" applyAlignment="1">
      <alignment horizontal="center" vertical="center"/>
    </xf>
    <xf numFmtId="0" fontId="4" fillId="0" borderId="13" xfId="0" applyFont="1" applyBorder="1" applyAlignment="1">
      <alignment horizontal="center" vertical="center" wrapText="1"/>
    </xf>
    <xf numFmtId="0" fontId="4" fillId="0" borderId="18" xfId="0" applyFont="1" applyBorder="1" applyAlignment="1">
      <alignment horizontal="center" vertical="center"/>
    </xf>
    <xf numFmtId="0" fontId="4" fillId="0" borderId="14" xfId="0" applyFont="1" applyBorder="1" applyAlignment="1">
      <alignment horizontal="center" vertical="center"/>
    </xf>
    <xf numFmtId="165" fontId="5" fillId="0" borderId="6" xfId="2" applyFont="1" applyBorder="1" applyAlignment="1" applyProtection="1">
      <alignment horizontal="center" vertical="center" wrapText="1"/>
    </xf>
    <xf numFmtId="0" fontId="11" fillId="0" borderId="6" xfId="0" applyFont="1" applyBorder="1" applyAlignment="1">
      <alignment horizontal="left"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165" fontId="7" fillId="0" borderId="6" xfId="2" applyFont="1" applyBorder="1" applyAlignment="1">
      <alignment horizontal="center" vertical="center" wrapText="1"/>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165" fontId="5" fillId="0" borderId="6" xfId="2" applyFont="1" applyBorder="1" applyAlignment="1">
      <alignment horizontal="center" vertical="center" wrapText="1"/>
    </xf>
    <xf numFmtId="166" fontId="5" fillId="0" borderId="6" xfId="0" applyNumberFormat="1" applyFont="1" applyBorder="1" applyAlignment="1">
      <alignment horizontal="center" vertical="center"/>
    </xf>
    <xf numFmtId="165" fontId="5" fillId="0" borderId="6" xfId="2" applyFont="1" applyFill="1" applyBorder="1" applyAlignment="1" applyProtection="1">
      <alignment horizontal="center" vertical="center"/>
    </xf>
    <xf numFmtId="0" fontId="5" fillId="0" borderId="6" xfId="0" applyFont="1" applyBorder="1" applyAlignment="1">
      <alignment horizontal="left"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9" fillId="0" borderId="6"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65" fontId="5" fillId="0" borderId="9" xfId="2" applyFont="1" applyFill="1" applyBorder="1" applyAlignment="1" applyProtection="1">
      <alignment horizontal="center" vertical="center"/>
    </xf>
    <xf numFmtId="165" fontId="5" fillId="0" borderId="11" xfId="2" applyFont="1" applyFill="1" applyBorder="1" applyAlignment="1" applyProtection="1">
      <alignment horizontal="center" vertical="center"/>
    </xf>
    <xf numFmtId="0" fontId="5" fillId="0" borderId="6"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9" fontId="5" fillId="0" borderId="9" xfId="3" applyFont="1" applyBorder="1" applyAlignment="1" applyProtection="1">
      <alignment horizontal="center" vertical="center" wrapText="1"/>
    </xf>
    <xf numFmtId="9" fontId="5" fillId="0" borderId="11" xfId="3" applyFont="1" applyBorder="1" applyAlignment="1" applyProtection="1">
      <alignment horizontal="center" vertical="center" wrapText="1"/>
    </xf>
    <xf numFmtId="0" fontId="4" fillId="0" borderId="6"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65" fontId="5" fillId="0" borderId="10" xfId="2" applyFont="1" applyFill="1" applyBorder="1" applyAlignment="1" applyProtection="1">
      <alignment horizontal="center" vertical="center"/>
    </xf>
    <xf numFmtId="0" fontId="6" fillId="0" borderId="10" xfId="0" applyFont="1" applyBorder="1" applyAlignment="1">
      <alignment horizontal="center" vertical="center" wrapText="1"/>
    </xf>
    <xf numFmtId="9" fontId="5" fillId="0" borderId="10" xfId="3" applyFont="1" applyBorder="1" applyAlignment="1" applyProtection="1">
      <alignment horizontal="center" vertical="center" wrapText="1"/>
    </xf>
    <xf numFmtId="9" fontId="5" fillId="0" borderId="6" xfId="0" applyNumberFormat="1" applyFont="1" applyFill="1" applyBorder="1" applyAlignment="1">
      <alignment horizontal="center" vertical="center" wrapText="1"/>
    </xf>
    <xf numFmtId="164" fontId="4" fillId="0" borderId="9" xfId="0" applyNumberFormat="1" applyFont="1" applyBorder="1" applyAlignment="1">
      <alignment horizontal="center" vertical="center" wrapText="1"/>
    </xf>
    <xf numFmtId="164" fontId="4" fillId="0" borderId="10" xfId="0" applyNumberFormat="1" applyFont="1" applyBorder="1" applyAlignment="1">
      <alignment horizontal="center" vertical="center" wrapText="1"/>
    </xf>
    <xf numFmtId="164" fontId="4" fillId="0" borderId="11"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vertical="center" wrapText="1"/>
    </xf>
    <xf numFmtId="0" fontId="13" fillId="0" borderId="23" xfId="0" applyFont="1" applyBorder="1" applyAlignment="1">
      <alignment horizontal="center" vertical="center" wrapText="1"/>
    </xf>
    <xf numFmtId="0" fontId="4" fillId="0" borderId="24" xfId="0" applyFont="1" applyBorder="1" applyAlignment="1">
      <alignment vertical="center" wrapText="1"/>
    </xf>
    <xf numFmtId="0" fontId="13" fillId="0" borderId="14" xfId="0" applyFont="1" applyBorder="1" applyAlignment="1">
      <alignment horizontal="center" vertical="center" wrapText="1"/>
    </xf>
    <xf numFmtId="0" fontId="13" fillId="0" borderId="25" xfId="0" applyFont="1" applyBorder="1" applyAlignment="1">
      <alignment horizontal="center" vertical="center" wrapText="1"/>
    </xf>
    <xf numFmtId="0" fontId="4" fillId="3" borderId="6" xfId="0" applyFont="1" applyFill="1" applyBorder="1" applyAlignment="1">
      <alignment horizontal="center" vertical="center" wrapText="1"/>
    </xf>
    <xf numFmtId="164" fontId="4" fillId="3"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5" fillId="0" borderId="16" xfId="0" applyFont="1" applyBorder="1" applyAlignment="1">
      <alignment horizontal="left" vertical="center" wrapText="1"/>
    </xf>
    <xf numFmtId="0" fontId="5" fillId="0" borderId="8" xfId="0" applyFont="1" applyBorder="1" applyAlignment="1">
      <alignment horizontal="left" vertical="center" wrapText="1"/>
    </xf>
    <xf numFmtId="0" fontId="5" fillId="0" borderId="17" xfId="0" applyFont="1" applyBorder="1" applyAlignment="1">
      <alignment horizontal="left" vertical="center" wrapText="1"/>
    </xf>
    <xf numFmtId="0" fontId="8" fillId="3" borderId="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4" fillId="3" borderId="9"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cellXfs>
  <cellStyles count="5">
    <cellStyle name="Millares [0]" xfId="1" builtinId="6"/>
    <cellStyle name="Moneda" xfId="4"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63499</xdr:colOff>
      <xdr:row>0</xdr:row>
      <xdr:rowOff>31749</xdr:rowOff>
    </xdr:from>
    <xdr:to>
      <xdr:col>1</xdr:col>
      <xdr:colOff>1142999</xdr:colOff>
      <xdr:row>0</xdr:row>
      <xdr:rowOff>873125</xdr:rowOff>
    </xdr:to>
    <xdr:pic>
      <xdr:nvPicPr>
        <xdr:cNvPr id="2" name="Imagen 1">
          <a:extLst>
            <a:ext uri="{FF2B5EF4-FFF2-40B4-BE49-F238E27FC236}">
              <a16:creationId xmlns:a16="http://schemas.microsoft.com/office/drawing/2014/main" id="{44818560-033E-83F9-9A36-3CB4032CB9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99" y="31749"/>
          <a:ext cx="1635125" cy="841376"/>
        </a:xfrm>
        <a:prstGeom prst="rect">
          <a:avLst/>
        </a:prstGeom>
        <a:noFill/>
        <a:ln>
          <a:noFill/>
        </a:ln>
      </xdr:spPr>
    </xdr:pic>
    <xdr:clientData/>
  </xdr:twoCellAnchor>
  <xdr:twoCellAnchor editAs="oneCell">
    <xdr:from>
      <xdr:col>6</xdr:col>
      <xdr:colOff>653256</xdr:colOff>
      <xdr:row>0</xdr:row>
      <xdr:rowOff>83344</xdr:rowOff>
    </xdr:from>
    <xdr:to>
      <xdr:col>9</xdr:col>
      <xdr:colOff>950913</xdr:colOff>
      <xdr:row>0</xdr:row>
      <xdr:rowOff>601362</xdr:rowOff>
    </xdr:to>
    <xdr:pic>
      <xdr:nvPicPr>
        <xdr:cNvPr id="6" name="Imagen 5">
          <a:extLst>
            <a:ext uri="{FF2B5EF4-FFF2-40B4-BE49-F238E27FC236}">
              <a16:creationId xmlns:a16="http://schemas.microsoft.com/office/drawing/2014/main" id="{F2CF3B0C-B67E-417E-810A-49E49D3FCC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356850" y="83344"/>
          <a:ext cx="3262313" cy="518018"/>
        </a:xfrm>
        <a:prstGeom prst="rect">
          <a:avLst/>
        </a:prstGeom>
      </xdr:spPr>
    </xdr:pic>
    <xdr:clientData/>
  </xdr:twoCellAnchor>
  <xdr:twoCellAnchor editAs="oneCell">
    <xdr:from>
      <xdr:col>6</xdr:col>
      <xdr:colOff>111126</xdr:colOff>
      <xdr:row>154</xdr:row>
      <xdr:rowOff>47624</xdr:rowOff>
    </xdr:from>
    <xdr:to>
      <xdr:col>6</xdr:col>
      <xdr:colOff>757387</xdr:colOff>
      <xdr:row>156</xdr:row>
      <xdr:rowOff>187323</xdr:rowOff>
    </xdr:to>
    <xdr:pic>
      <xdr:nvPicPr>
        <xdr:cNvPr id="9" name="Imagen 8">
          <a:extLst>
            <a:ext uri="{FF2B5EF4-FFF2-40B4-BE49-F238E27FC236}">
              <a16:creationId xmlns:a16="http://schemas.microsoft.com/office/drawing/2014/main" id="{75E5F512-2EF7-471C-A233-6C5FD661C8B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10626" y="45386624"/>
          <a:ext cx="646261" cy="552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530225</xdr:colOff>
      <xdr:row>64</xdr:row>
      <xdr:rowOff>612776</xdr:rowOff>
    </xdr:from>
    <xdr:to>
      <xdr:col>7</xdr:col>
      <xdr:colOff>981075</xdr:colOff>
      <xdr:row>64</xdr:row>
      <xdr:rowOff>993829</xdr:rowOff>
    </xdr:to>
    <xdr:pic>
      <xdr:nvPicPr>
        <xdr:cNvPr id="12" name="Imagen 11">
          <a:extLst>
            <a:ext uri="{FF2B5EF4-FFF2-40B4-BE49-F238E27FC236}">
              <a16:creationId xmlns:a16="http://schemas.microsoft.com/office/drawing/2014/main" id="{7FFC46F0-BF63-4D98-83EA-4C31AC3B286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236200" y="19015076"/>
          <a:ext cx="1393825" cy="381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58F0-EB81-9947-BD27-2D510488C3BF}">
  <sheetPr>
    <pageSetUpPr fitToPage="1"/>
  </sheetPr>
  <dimension ref="A1:J160"/>
  <sheetViews>
    <sheetView showGridLines="0" tabSelected="1" view="pageBreakPreview" zoomScale="80" zoomScaleNormal="100" zoomScaleSheetLayoutView="80" workbookViewId="0">
      <selection activeCell="C99" sqref="C99:E99"/>
    </sheetView>
  </sheetViews>
  <sheetFormatPr baseColWidth="10" defaultRowHeight="15.75" x14ac:dyDescent="0.25"/>
  <cols>
    <col min="1" max="1" width="7.25" style="8" customWidth="1"/>
    <col min="2" max="2" width="47.875" style="8" bestFit="1" customWidth="1"/>
    <col min="3" max="3" width="21.75" style="8" customWidth="1"/>
    <col min="4" max="4" width="12" style="8" customWidth="1"/>
    <col min="5" max="5" width="25.125" style="8" customWidth="1"/>
    <col min="6" max="6" width="13.375" style="8" customWidth="1"/>
    <col min="7" max="7" width="12.375" style="8" customWidth="1"/>
    <col min="8" max="8" width="15.625" style="8" customWidth="1"/>
    <col min="9" max="9" width="11" style="8"/>
    <col min="10" max="10" width="15.5" style="8" bestFit="1" customWidth="1"/>
    <col min="11" max="16384" width="11" style="8"/>
  </cols>
  <sheetData>
    <row r="1" spans="1:9" ht="111.75" customHeight="1" x14ac:dyDescent="0.25">
      <c r="A1" s="51" t="s">
        <v>173</v>
      </c>
      <c r="B1" s="51"/>
      <c r="C1" s="51"/>
      <c r="D1" s="51"/>
      <c r="E1" s="51"/>
      <c r="F1" s="51"/>
      <c r="G1" s="51"/>
      <c r="H1" s="51"/>
      <c r="I1" s="51"/>
    </row>
    <row r="2" spans="1:9" ht="46.5" customHeight="1" x14ac:dyDescent="0.25">
      <c r="B2" s="58" t="s">
        <v>169</v>
      </c>
      <c r="C2" s="58"/>
      <c r="D2" s="58"/>
      <c r="E2" s="58"/>
      <c r="F2" s="58"/>
      <c r="G2" s="58"/>
      <c r="H2" s="58"/>
      <c r="I2" s="58"/>
    </row>
    <row r="3" spans="1:9" ht="87" customHeight="1" x14ac:dyDescent="0.25">
      <c r="B3" s="124" t="s">
        <v>134</v>
      </c>
      <c r="C3" s="124"/>
      <c r="D3" s="124"/>
      <c r="E3" s="124"/>
      <c r="F3" s="125" t="s">
        <v>162</v>
      </c>
      <c r="G3" s="125"/>
      <c r="H3" s="125"/>
      <c r="I3" s="37"/>
    </row>
    <row r="4" spans="1:9" x14ac:dyDescent="0.25">
      <c r="B4" s="31"/>
      <c r="C4" s="31"/>
      <c r="D4" s="31"/>
      <c r="E4" s="31"/>
      <c r="F4" s="31"/>
      <c r="G4" s="37"/>
      <c r="H4" s="37"/>
      <c r="I4" s="37"/>
    </row>
    <row r="5" spans="1:9" ht="15.75" customHeight="1" x14ac:dyDescent="0.25">
      <c r="B5" s="126" t="s">
        <v>0</v>
      </c>
      <c r="C5" s="126"/>
      <c r="D5" s="126"/>
      <c r="E5" s="125" t="s">
        <v>1</v>
      </c>
      <c r="F5" s="125"/>
      <c r="G5" s="125"/>
      <c r="H5" s="125"/>
      <c r="I5" s="12"/>
    </row>
    <row r="6" spans="1:9" x14ac:dyDescent="0.25">
      <c r="B6" s="126"/>
      <c r="C6" s="126"/>
      <c r="D6" s="126"/>
      <c r="E6" s="125"/>
      <c r="F6" s="125"/>
      <c r="G6" s="125"/>
      <c r="H6" s="125"/>
      <c r="I6" s="12"/>
    </row>
    <row r="7" spans="1:9" x14ac:dyDescent="0.25">
      <c r="B7" s="59" t="s">
        <v>2</v>
      </c>
      <c r="C7" s="59"/>
      <c r="D7" s="59"/>
      <c r="E7" s="59" t="s">
        <v>3</v>
      </c>
      <c r="F7" s="59"/>
      <c r="G7" s="59" t="s">
        <v>4</v>
      </c>
      <c r="H7" s="59"/>
      <c r="I7" s="12"/>
    </row>
    <row r="8" spans="1:9" x14ac:dyDescent="0.25">
      <c r="B8" s="59" t="s">
        <v>171</v>
      </c>
      <c r="C8" s="59"/>
      <c r="D8" s="59"/>
      <c r="E8" s="76" t="s">
        <v>172</v>
      </c>
      <c r="F8" s="76"/>
      <c r="G8" s="76"/>
      <c r="H8" s="76"/>
      <c r="I8" s="12"/>
    </row>
    <row r="9" spans="1:9" x14ac:dyDescent="0.25">
      <c r="B9" s="76" t="s">
        <v>5</v>
      </c>
      <c r="C9" s="76"/>
      <c r="D9" s="76"/>
      <c r="E9" s="73">
        <v>13</v>
      </c>
      <c r="F9" s="73"/>
      <c r="G9" s="74">
        <f>13*38000</f>
        <v>494000</v>
      </c>
      <c r="H9" s="74"/>
      <c r="I9" s="12"/>
    </row>
    <row r="10" spans="1:9" x14ac:dyDescent="0.25">
      <c r="B10" s="76" t="s">
        <v>6</v>
      </c>
      <c r="C10" s="76"/>
      <c r="D10" s="76"/>
      <c r="E10" s="73">
        <v>25</v>
      </c>
      <c r="F10" s="73"/>
      <c r="G10" s="74">
        <f>25*38000</f>
        <v>950000</v>
      </c>
      <c r="H10" s="74"/>
      <c r="I10" s="12"/>
    </row>
    <row r="11" spans="1:9" x14ac:dyDescent="0.25">
      <c r="B11" s="76" t="s">
        <v>7</v>
      </c>
      <c r="C11" s="76"/>
      <c r="D11" s="76"/>
      <c r="E11" s="73">
        <v>42</v>
      </c>
      <c r="F11" s="73"/>
      <c r="G11" s="74">
        <f>42*38000</f>
        <v>1596000</v>
      </c>
      <c r="H11" s="74"/>
      <c r="I11" s="12"/>
    </row>
    <row r="12" spans="1:9" x14ac:dyDescent="0.25">
      <c r="B12" s="76" t="s">
        <v>8</v>
      </c>
      <c r="C12" s="76"/>
      <c r="D12" s="76"/>
      <c r="E12" s="73">
        <v>63</v>
      </c>
      <c r="F12" s="73"/>
      <c r="G12" s="74">
        <f>63*38000</f>
        <v>2394000</v>
      </c>
      <c r="H12" s="74"/>
      <c r="I12" s="12"/>
    </row>
    <row r="13" spans="1:9" x14ac:dyDescent="0.25">
      <c r="B13" s="76" t="s">
        <v>9</v>
      </c>
      <c r="C13" s="76"/>
      <c r="D13" s="76"/>
      <c r="E13" s="73">
        <v>83</v>
      </c>
      <c r="F13" s="73"/>
      <c r="G13" s="74">
        <f>83*38000</f>
        <v>3154000</v>
      </c>
      <c r="H13" s="74"/>
      <c r="I13" s="12"/>
    </row>
    <row r="14" spans="1:9" x14ac:dyDescent="0.25">
      <c r="B14" s="76" t="s">
        <v>10</v>
      </c>
      <c r="C14" s="76"/>
      <c r="D14" s="76"/>
      <c r="E14" s="73">
        <v>104</v>
      </c>
      <c r="F14" s="73"/>
      <c r="G14" s="74">
        <f>104*38000</f>
        <v>3952000</v>
      </c>
      <c r="H14" s="74"/>
      <c r="I14" s="12"/>
    </row>
    <row r="15" spans="1:9" x14ac:dyDescent="0.25">
      <c r="B15" s="76" t="s">
        <v>11</v>
      </c>
      <c r="C15" s="76"/>
      <c r="D15" s="76"/>
      <c r="E15" s="73">
        <v>125</v>
      </c>
      <c r="F15" s="73"/>
      <c r="G15" s="74">
        <f>125*38000</f>
        <v>4750000</v>
      </c>
      <c r="H15" s="74"/>
      <c r="I15" s="12"/>
    </row>
    <row r="16" spans="1:9" x14ac:dyDescent="0.25">
      <c r="B16" s="76" t="s">
        <v>88</v>
      </c>
      <c r="C16" s="76"/>
      <c r="D16" s="76"/>
      <c r="E16" s="73">
        <v>209</v>
      </c>
      <c r="F16" s="73"/>
      <c r="G16" s="74">
        <f>209*38000</f>
        <v>7942000</v>
      </c>
      <c r="H16" s="74"/>
      <c r="I16" s="12"/>
    </row>
    <row r="17" spans="2:9" x14ac:dyDescent="0.25">
      <c r="B17" s="59" t="s">
        <v>12</v>
      </c>
      <c r="C17" s="59"/>
      <c r="D17" s="59"/>
      <c r="E17" s="59"/>
      <c r="F17" s="59"/>
      <c r="G17" s="59"/>
      <c r="H17" s="59"/>
      <c r="I17" s="12"/>
    </row>
    <row r="18" spans="2:9" ht="8.25" customHeight="1" x14ac:dyDescent="0.25">
      <c r="B18" s="38"/>
      <c r="C18" s="9"/>
      <c r="D18" s="9"/>
      <c r="E18" s="10"/>
      <c r="F18" s="10"/>
      <c r="G18" s="11"/>
      <c r="H18" s="12"/>
      <c r="I18" s="12"/>
    </row>
    <row r="19" spans="2:9" ht="4.5" customHeight="1" x14ac:dyDescent="0.25">
      <c r="B19" s="38"/>
      <c r="C19" s="9"/>
      <c r="D19" s="9"/>
      <c r="E19" s="10"/>
      <c r="F19" s="10"/>
      <c r="G19" s="11"/>
      <c r="H19" s="12"/>
      <c r="I19" s="12"/>
    </row>
    <row r="20" spans="2:9" x14ac:dyDescent="0.25">
      <c r="B20" s="126" t="s">
        <v>13</v>
      </c>
      <c r="C20" s="126"/>
      <c r="D20" s="126"/>
      <c r="E20" s="125" t="s">
        <v>1</v>
      </c>
      <c r="F20" s="125"/>
      <c r="G20" s="125"/>
      <c r="H20" s="125"/>
      <c r="I20" s="12"/>
    </row>
    <row r="21" spans="2:9" x14ac:dyDescent="0.25">
      <c r="B21" s="126"/>
      <c r="C21" s="126"/>
      <c r="D21" s="126"/>
      <c r="E21" s="125"/>
      <c r="F21" s="125"/>
      <c r="G21" s="125"/>
      <c r="H21" s="125"/>
      <c r="I21" s="12"/>
    </row>
    <row r="22" spans="2:9" x14ac:dyDescent="0.25">
      <c r="B22" s="59" t="s">
        <v>2</v>
      </c>
      <c r="C22" s="59"/>
      <c r="D22" s="59"/>
      <c r="E22" s="59" t="s">
        <v>3</v>
      </c>
      <c r="F22" s="59"/>
      <c r="G22" s="59" t="s">
        <v>4</v>
      </c>
      <c r="H22" s="59"/>
      <c r="I22" s="12"/>
    </row>
    <row r="23" spans="2:9" x14ac:dyDescent="0.25">
      <c r="B23" s="76" t="s">
        <v>15</v>
      </c>
      <c r="C23" s="76"/>
      <c r="D23" s="76"/>
      <c r="E23" s="73">
        <v>25</v>
      </c>
      <c r="F23" s="73"/>
      <c r="G23" s="74">
        <f t="shared" ref="G23" si="0">25*38000</f>
        <v>950000</v>
      </c>
      <c r="H23" s="74"/>
      <c r="I23" s="12"/>
    </row>
    <row r="24" spans="2:9" x14ac:dyDescent="0.25">
      <c r="B24" s="76" t="s">
        <v>7</v>
      </c>
      <c r="C24" s="76"/>
      <c r="D24" s="76"/>
      <c r="E24" s="73">
        <v>42</v>
      </c>
      <c r="F24" s="73"/>
      <c r="G24" s="74">
        <f t="shared" ref="G24" si="1">42*38000</f>
        <v>1596000</v>
      </c>
      <c r="H24" s="74"/>
      <c r="I24" s="12"/>
    </row>
    <row r="25" spans="2:9" x14ac:dyDescent="0.25">
      <c r="B25" s="76" t="s">
        <v>8</v>
      </c>
      <c r="C25" s="76"/>
      <c r="D25" s="76"/>
      <c r="E25" s="73">
        <v>63</v>
      </c>
      <c r="F25" s="73"/>
      <c r="G25" s="74">
        <f t="shared" ref="G25" si="2">63*38000</f>
        <v>2394000</v>
      </c>
      <c r="H25" s="74"/>
      <c r="I25" s="12"/>
    </row>
    <row r="26" spans="2:9" x14ac:dyDescent="0.25">
      <c r="B26" s="76" t="s">
        <v>9</v>
      </c>
      <c r="C26" s="76"/>
      <c r="D26" s="76"/>
      <c r="E26" s="73">
        <v>83</v>
      </c>
      <c r="F26" s="73"/>
      <c r="G26" s="74">
        <f t="shared" ref="G26" si="3">83*38000</f>
        <v>3154000</v>
      </c>
      <c r="H26" s="74"/>
      <c r="I26" s="12"/>
    </row>
    <row r="27" spans="2:9" x14ac:dyDescent="0.25">
      <c r="B27" s="76" t="s">
        <v>10</v>
      </c>
      <c r="C27" s="76"/>
      <c r="D27" s="76"/>
      <c r="E27" s="73">
        <v>104</v>
      </c>
      <c r="F27" s="73"/>
      <c r="G27" s="74">
        <f t="shared" ref="G27" si="4">104*38000</f>
        <v>3952000</v>
      </c>
      <c r="H27" s="74"/>
      <c r="I27" s="12"/>
    </row>
    <row r="28" spans="2:9" x14ac:dyDescent="0.25">
      <c r="B28" s="76" t="s">
        <v>11</v>
      </c>
      <c r="C28" s="76"/>
      <c r="D28" s="76"/>
      <c r="E28" s="73">
        <v>125</v>
      </c>
      <c r="F28" s="73"/>
      <c r="G28" s="74">
        <f t="shared" ref="G28" si="5">125*38000</f>
        <v>4750000</v>
      </c>
      <c r="H28" s="74"/>
      <c r="I28" s="12"/>
    </row>
    <row r="29" spans="2:9" x14ac:dyDescent="0.25">
      <c r="B29" s="76" t="s">
        <v>88</v>
      </c>
      <c r="C29" s="76"/>
      <c r="D29" s="76"/>
      <c r="E29" s="73">
        <v>209</v>
      </c>
      <c r="F29" s="73"/>
      <c r="G29" s="74">
        <f t="shared" ref="G29" si="6">209*38000</f>
        <v>7942000</v>
      </c>
      <c r="H29" s="74"/>
      <c r="I29" s="12"/>
    </row>
    <row r="30" spans="2:9" x14ac:dyDescent="0.25">
      <c r="B30" s="38"/>
      <c r="C30" s="9"/>
      <c r="D30" s="9"/>
      <c r="E30" s="10"/>
      <c r="F30" s="10"/>
      <c r="G30" s="11"/>
      <c r="H30" s="12"/>
      <c r="I30" s="12"/>
    </row>
    <row r="31" spans="2:9" ht="0.75" customHeight="1" x14ac:dyDescent="0.25">
      <c r="B31" s="38"/>
      <c r="C31" s="9"/>
      <c r="D31" s="9"/>
      <c r="E31" s="10"/>
      <c r="F31" s="10"/>
      <c r="G31" s="11"/>
      <c r="H31" s="12"/>
      <c r="I31" s="12"/>
    </row>
    <row r="32" spans="2:9" x14ac:dyDescent="0.25">
      <c r="B32" s="126" t="s">
        <v>170</v>
      </c>
      <c r="C32" s="126"/>
      <c r="D32" s="126"/>
      <c r="E32" s="125" t="s">
        <v>1</v>
      </c>
      <c r="F32" s="125"/>
      <c r="G32" s="125"/>
      <c r="H32" s="125"/>
      <c r="I32" s="12"/>
    </row>
    <row r="33" spans="2:9" x14ac:dyDescent="0.25">
      <c r="B33" s="126"/>
      <c r="C33" s="126"/>
      <c r="D33" s="126"/>
      <c r="E33" s="125"/>
      <c r="F33" s="125"/>
      <c r="G33" s="125"/>
      <c r="H33" s="125"/>
      <c r="I33" s="12"/>
    </row>
    <row r="34" spans="2:9" x14ac:dyDescent="0.25">
      <c r="B34" s="59" t="s">
        <v>2</v>
      </c>
      <c r="C34" s="59"/>
      <c r="D34" s="59"/>
      <c r="E34" s="59" t="s">
        <v>3</v>
      </c>
      <c r="F34" s="59"/>
      <c r="G34" s="59" t="s">
        <v>4</v>
      </c>
      <c r="H34" s="59"/>
      <c r="I34" s="12"/>
    </row>
    <row r="35" spans="2:9" x14ac:dyDescent="0.25">
      <c r="B35" s="76" t="s">
        <v>16</v>
      </c>
      <c r="C35" s="76"/>
      <c r="D35" s="76"/>
      <c r="E35" s="73">
        <v>3</v>
      </c>
      <c r="F35" s="73"/>
      <c r="G35" s="74">
        <f t="shared" ref="G35" si="7">3*38000</f>
        <v>114000</v>
      </c>
      <c r="H35" s="74"/>
      <c r="I35" s="12"/>
    </row>
    <row r="36" spans="2:9" x14ac:dyDescent="0.25">
      <c r="B36" s="76" t="s">
        <v>17</v>
      </c>
      <c r="C36" s="76" t="s">
        <v>17</v>
      </c>
      <c r="D36" s="76" t="s">
        <v>17</v>
      </c>
      <c r="E36" s="73">
        <v>13</v>
      </c>
      <c r="F36" s="73">
        <v>13</v>
      </c>
      <c r="G36" s="74">
        <f t="shared" ref="G36:H36" si="8">13*38000</f>
        <v>494000</v>
      </c>
      <c r="H36" s="74">
        <f t="shared" si="8"/>
        <v>494000</v>
      </c>
      <c r="I36" s="12"/>
    </row>
    <row r="37" spans="2:9" x14ac:dyDescent="0.25">
      <c r="B37" s="76" t="s">
        <v>18</v>
      </c>
      <c r="C37" s="76" t="s">
        <v>18</v>
      </c>
      <c r="D37" s="76" t="s">
        <v>18</v>
      </c>
      <c r="E37" s="73">
        <v>42</v>
      </c>
      <c r="F37" s="73">
        <v>42</v>
      </c>
      <c r="G37" s="74">
        <f t="shared" ref="G37:H37" si="9">42*38000</f>
        <v>1596000</v>
      </c>
      <c r="H37" s="74">
        <f t="shared" si="9"/>
        <v>1596000</v>
      </c>
      <c r="I37" s="12"/>
    </row>
    <row r="38" spans="2:9" x14ac:dyDescent="0.25">
      <c r="B38" s="76" t="s">
        <v>19</v>
      </c>
      <c r="C38" s="76" t="s">
        <v>19</v>
      </c>
      <c r="D38" s="76" t="s">
        <v>19</v>
      </c>
      <c r="E38" s="73">
        <v>63</v>
      </c>
      <c r="F38" s="73">
        <v>63</v>
      </c>
      <c r="G38" s="74">
        <f t="shared" ref="G38:H38" si="10">63*38000</f>
        <v>2394000</v>
      </c>
      <c r="H38" s="74">
        <f t="shared" si="10"/>
        <v>2394000</v>
      </c>
      <c r="I38" s="12"/>
    </row>
    <row r="39" spans="2:9" x14ac:dyDescent="0.25">
      <c r="B39" s="76" t="s">
        <v>20</v>
      </c>
      <c r="C39" s="76" t="s">
        <v>20</v>
      </c>
      <c r="D39" s="76" t="s">
        <v>20</v>
      </c>
      <c r="E39" s="73">
        <v>83</v>
      </c>
      <c r="F39" s="73">
        <v>83</v>
      </c>
      <c r="G39" s="74">
        <f t="shared" ref="G39:H39" si="11">83*38000</f>
        <v>3154000</v>
      </c>
      <c r="H39" s="74">
        <f t="shared" si="11"/>
        <v>3154000</v>
      </c>
      <c r="I39" s="12"/>
    </row>
    <row r="40" spans="2:9" x14ac:dyDescent="0.25">
      <c r="B40" s="76" t="s">
        <v>67</v>
      </c>
      <c r="C40" s="76" t="s">
        <v>67</v>
      </c>
      <c r="D40" s="76" t="s">
        <v>67</v>
      </c>
      <c r="E40" s="73">
        <v>63</v>
      </c>
      <c r="F40" s="73">
        <v>63</v>
      </c>
      <c r="G40" s="74">
        <f t="shared" ref="G40:H40" si="12">63*38000</f>
        <v>2394000</v>
      </c>
      <c r="H40" s="74">
        <f t="shared" si="12"/>
        <v>2394000</v>
      </c>
      <c r="I40" s="12"/>
    </row>
    <row r="41" spans="2:9" x14ac:dyDescent="0.25">
      <c r="B41" s="76"/>
      <c r="C41" s="76"/>
      <c r="D41" s="76"/>
      <c r="E41" s="73"/>
      <c r="F41" s="73"/>
      <c r="G41" s="74"/>
      <c r="H41" s="74"/>
      <c r="I41" s="12"/>
    </row>
    <row r="42" spans="2:9" x14ac:dyDescent="0.25">
      <c r="B42" s="41"/>
      <c r="C42" s="13"/>
      <c r="D42" s="13"/>
      <c r="E42" s="14"/>
      <c r="F42" s="14"/>
      <c r="G42" s="15"/>
      <c r="H42" s="15"/>
      <c r="I42" s="12"/>
    </row>
    <row r="43" spans="2:9" x14ac:dyDescent="0.25">
      <c r="B43" s="124" t="s">
        <v>22</v>
      </c>
      <c r="C43" s="124"/>
      <c r="D43" s="124"/>
      <c r="E43" s="124"/>
      <c r="F43" s="124"/>
      <c r="G43" s="124"/>
      <c r="H43" s="124"/>
      <c r="I43" s="12"/>
    </row>
    <row r="44" spans="2:9" ht="51.75" customHeight="1" x14ac:dyDescent="0.25">
      <c r="B44" s="128" t="s">
        <v>23</v>
      </c>
      <c r="C44" s="129"/>
      <c r="D44" s="129"/>
      <c r="E44" s="129"/>
      <c r="F44" s="129"/>
      <c r="G44" s="129"/>
      <c r="H44" s="130"/>
      <c r="I44" s="12"/>
    </row>
    <row r="45" spans="2:9" ht="14.25" customHeight="1" x14ac:dyDescent="0.25">
      <c r="B45" s="42"/>
      <c r="C45" s="24"/>
      <c r="D45" s="24"/>
      <c r="E45" s="24"/>
      <c r="F45" s="24"/>
      <c r="G45" s="11"/>
      <c r="H45" s="12"/>
      <c r="I45" s="12"/>
    </row>
    <row r="46" spans="2:9" x14ac:dyDescent="0.25">
      <c r="B46" s="124" t="s">
        <v>24</v>
      </c>
      <c r="C46" s="124"/>
      <c r="D46" s="124"/>
      <c r="E46" s="124"/>
      <c r="F46" s="124"/>
      <c r="G46" s="125" t="s">
        <v>14</v>
      </c>
      <c r="H46" s="125"/>
      <c r="I46" s="12"/>
    </row>
    <row r="47" spans="2:9" ht="33" customHeight="1" x14ac:dyDescent="0.25">
      <c r="B47" s="124"/>
      <c r="C47" s="124"/>
      <c r="D47" s="124"/>
      <c r="E47" s="124"/>
      <c r="F47" s="124"/>
      <c r="G47" s="126" t="s">
        <v>25</v>
      </c>
      <c r="H47" s="126"/>
      <c r="I47" s="12"/>
    </row>
    <row r="48" spans="2:9" ht="30" x14ac:dyDescent="0.25">
      <c r="B48" s="127" t="s">
        <v>21</v>
      </c>
      <c r="C48" s="124" t="s">
        <v>26</v>
      </c>
      <c r="D48" s="124"/>
      <c r="E48" s="124"/>
      <c r="F48" s="124"/>
      <c r="G48" s="127" t="s">
        <v>27</v>
      </c>
      <c r="H48" s="127" t="s">
        <v>4</v>
      </c>
      <c r="I48" s="12"/>
    </row>
    <row r="49" spans="2:9" ht="15.75" customHeight="1" x14ac:dyDescent="0.25">
      <c r="B49" s="77" t="s">
        <v>28</v>
      </c>
      <c r="C49" s="75" t="s">
        <v>29</v>
      </c>
      <c r="D49" s="75"/>
      <c r="E49" s="75"/>
      <c r="F49" s="75"/>
      <c r="G49" s="20">
        <v>50</v>
      </c>
      <c r="H49" s="21">
        <f>50*38000</f>
        <v>1900000</v>
      </c>
      <c r="I49" s="12"/>
    </row>
    <row r="50" spans="2:9" ht="40.5" customHeight="1" x14ac:dyDescent="0.25">
      <c r="B50" s="77"/>
      <c r="C50" s="75"/>
      <c r="D50" s="75"/>
      <c r="E50" s="75"/>
      <c r="F50" s="75"/>
      <c r="G50" s="20">
        <v>13</v>
      </c>
      <c r="H50" s="21">
        <f>13*38000</f>
        <v>494000</v>
      </c>
      <c r="I50" s="12"/>
    </row>
    <row r="51" spans="2:9" x14ac:dyDescent="0.25">
      <c r="B51" s="77" t="s">
        <v>30</v>
      </c>
      <c r="C51" s="75" t="s">
        <v>31</v>
      </c>
      <c r="D51" s="75"/>
      <c r="E51" s="75"/>
      <c r="F51" s="75"/>
      <c r="G51" s="20">
        <v>63</v>
      </c>
      <c r="H51" s="21">
        <f>63*38000</f>
        <v>2394000</v>
      </c>
      <c r="I51" s="12"/>
    </row>
    <row r="52" spans="2:9" ht="21" customHeight="1" x14ac:dyDescent="0.25">
      <c r="B52" s="77"/>
      <c r="C52" s="75"/>
      <c r="D52" s="75"/>
      <c r="E52" s="75"/>
      <c r="F52" s="75"/>
      <c r="G52" s="20">
        <v>21</v>
      </c>
      <c r="H52" s="21">
        <f>21*38000</f>
        <v>798000</v>
      </c>
      <c r="I52" s="12"/>
    </row>
    <row r="53" spans="2:9" x14ac:dyDescent="0.25">
      <c r="B53" s="77" t="s">
        <v>32</v>
      </c>
      <c r="C53" s="75" t="s">
        <v>33</v>
      </c>
      <c r="D53" s="75"/>
      <c r="E53" s="75"/>
      <c r="F53" s="75"/>
      <c r="G53" s="20">
        <v>63</v>
      </c>
      <c r="H53" s="21">
        <f>63*38000</f>
        <v>2394000</v>
      </c>
      <c r="I53" s="12"/>
    </row>
    <row r="54" spans="2:9" x14ac:dyDescent="0.25">
      <c r="B54" s="77"/>
      <c r="C54" s="75"/>
      <c r="D54" s="75"/>
      <c r="E54" s="75"/>
      <c r="F54" s="75"/>
      <c r="G54" s="20">
        <v>13</v>
      </c>
      <c r="H54" s="21">
        <f>13*38000</f>
        <v>494000</v>
      </c>
      <c r="I54" s="12"/>
    </row>
    <row r="55" spans="2:9" ht="39" customHeight="1" x14ac:dyDescent="0.25">
      <c r="B55" s="77"/>
      <c r="C55" s="75"/>
      <c r="D55" s="75"/>
      <c r="E55" s="75"/>
      <c r="F55" s="75"/>
      <c r="G55" s="20">
        <v>21</v>
      </c>
      <c r="H55" s="21">
        <f>21*38000</f>
        <v>798000</v>
      </c>
      <c r="I55" s="12"/>
    </row>
    <row r="56" spans="2:9" ht="16.5" customHeight="1" x14ac:dyDescent="0.25">
      <c r="B56" s="39"/>
      <c r="C56" s="24"/>
      <c r="D56" s="24"/>
      <c r="E56" s="24"/>
      <c r="F56" s="24"/>
      <c r="G56" s="22"/>
      <c r="H56" s="12"/>
      <c r="I56" s="12"/>
    </row>
    <row r="57" spans="2:9" ht="24.95" customHeight="1" x14ac:dyDescent="0.25">
      <c r="B57" s="124" t="s">
        <v>34</v>
      </c>
      <c r="C57" s="124"/>
      <c r="D57" s="124"/>
      <c r="E57" s="124"/>
      <c r="F57" s="125" t="s">
        <v>14</v>
      </c>
      <c r="G57" s="125"/>
      <c r="H57" s="125"/>
      <c r="I57" s="12"/>
    </row>
    <row r="58" spans="2:9" ht="38.1" customHeight="1" x14ac:dyDescent="0.25">
      <c r="B58" s="124"/>
      <c r="C58" s="124"/>
      <c r="D58" s="124"/>
      <c r="E58" s="124"/>
      <c r="F58" s="126" t="s">
        <v>25</v>
      </c>
      <c r="G58" s="126"/>
      <c r="H58" s="126"/>
      <c r="I58" s="12"/>
    </row>
    <row r="59" spans="2:9" ht="35.25" customHeight="1" x14ac:dyDescent="0.25">
      <c r="B59" s="23" t="s">
        <v>35</v>
      </c>
      <c r="C59" s="59" t="s">
        <v>36</v>
      </c>
      <c r="D59" s="59"/>
      <c r="E59" s="59"/>
      <c r="F59" s="46" t="s">
        <v>37</v>
      </c>
      <c r="G59" s="46" t="s">
        <v>27</v>
      </c>
      <c r="H59" s="46" t="s">
        <v>4</v>
      </c>
      <c r="I59" s="12"/>
    </row>
    <row r="60" spans="2:9" ht="37.5" customHeight="1" x14ac:dyDescent="0.25">
      <c r="B60" s="88" t="s">
        <v>38</v>
      </c>
      <c r="C60" s="89" t="s">
        <v>39</v>
      </c>
      <c r="D60" s="89"/>
      <c r="E60" s="89"/>
      <c r="F60" s="90" t="s">
        <v>40</v>
      </c>
      <c r="G60" s="90">
        <v>3</v>
      </c>
      <c r="H60" s="21">
        <f>3*38000</f>
        <v>114000</v>
      </c>
      <c r="I60" s="12"/>
    </row>
    <row r="61" spans="2:9" ht="41.1" customHeight="1" x14ac:dyDescent="0.25">
      <c r="B61" s="88" t="s">
        <v>38</v>
      </c>
      <c r="C61" s="89" t="s">
        <v>41</v>
      </c>
      <c r="D61" s="89"/>
      <c r="E61" s="89"/>
      <c r="F61" s="90" t="s">
        <v>42</v>
      </c>
      <c r="G61" s="90">
        <v>4</v>
      </c>
      <c r="H61" s="21">
        <f>4*38000</f>
        <v>152000</v>
      </c>
      <c r="I61" s="12"/>
    </row>
    <row r="62" spans="2:9" ht="36.75" customHeight="1" x14ac:dyDescent="0.25">
      <c r="B62" s="88" t="s">
        <v>43</v>
      </c>
      <c r="C62" s="89" t="s">
        <v>39</v>
      </c>
      <c r="D62" s="89"/>
      <c r="E62" s="89"/>
      <c r="F62" s="90" t="s">
        <v>44</v>
      </c>
      <c r="G62" s="90">
        <v>2</v>
      </c>
      <c r="H62" s="21">
        <f>2*38000</f>
        <v>76000</v>
      </c>
      <c r="I62" s="12"/>
    </row>
    <row r="63" spans="2:9" ht="33.75" customHeight="1" x14ac:dyDescent="0.25">
      <c r="B63" s="88" t="s">
        <v>45</v>
      </c>
      <c r="C63" s="89" t="s">
        <v>39</v>
      </c>
      <c r="D63" s="89"/>
      <c r="E63" s="89"/>
      <c r="F63" s="90" t="s">
        <v>40</v>
      </c>
      <c r="G63" s="90">
        <v>1</v>
      </c>
      <c r="H63" s="21">
        <f>1*38000</f>
        <v>38000</v>
      </c>
      <c r="I63" s="12"/>
    </row>
    <row r="64" spans="2:9" ht="36.75" customHeight="1" x14ac:dyDescent="0.25">
      <c r="B64" s="143" t="s">
        <v>174</v>
      </c>
      <c r="C64" s="144"/>
      <c r="D64" s="144"/>
      <c r="E64" s="144"/>
      <c r="F64" s="144"/>
      <c r="G64" s="144"/>
      <c r="H64" s="145"/>
      <c r="I64" s="12"/>
    </row>
    <row r="65" spans="2:9" ht="174" customHeight="1" x14ac:dyDescent="0.25">
      <c r="B65" s="91" t="s">
        <v>175</v>
      </c>
      <c r="C65" s="92"/>
      <c r="D65" s="92"/>
      <c r="E65" s="92"/>
      <c r="F65" s="92"/>
      <c r="G65" s="92"/>
      <c r="H65" s="93"/>
      <c r="I65" s="12"/>
    </row>
    <row r="66" spans="2:9" x14ac:dyDescent="0.25">
      <c r="B66" s="78" t="s">
        <v>46</v>
      </c>
      <c r="C66" s="79"/>
      <c r="D66" s="79"/>
      <c r="E66" s="79"/>
      <c r="F66" s="79"/>
      <c r="G66" s="79"/>
      <c r="H66" s="80"/>
      <c r="I66" s="12"/>
    </row>
    <row r="67" spans="2:9" ht="9" customHeight="1" x14ac:dyDescent="0.25">
      <c r="B67" s="41"/>
      <c r="C67" s="13"/>
      <c r="D67" s="13"/>
      <c r="E67" s="13"/>
      <c r="F67" s="13"/>
      <c r="G67" s="13"/>
      <c r="H67" s="47"/>
      <c r="I67" s="12"/>
    </row>
    <row r="68" spans="2:9" ht="18" customHeight="1" x14ac:dyDescent="0.25">
      <c r="B68" s="126" t="s">
        <v>47</v>
      </c>
      <c r="C68" s="126"/>
      <c r="D68" s="126"/>
      <c r="E68" s="126"/>
      <c r="F68" s="126"/>
      <c r="G68" s="126"/>
      <c r="H68" s="126"/>
      <c r="I68" s="12"/>
    </row>
    <row r="69" spans="2:9" ht="18" customHeight="1" x14ac:dyDescent="0.25">
      <c r="B69" s="89" t="s">
        <v>180</v>
      </c>
      <c r="C69" s="89"/>
      <c r="D69" s="89"/>
      <c r="E69" s="89"/>
      <c r="F69" s="89"/>
      <c r="G69" s="89"/>
      <c r="H69" s="89"/>
      <c r="I69" s="12"/>
    </row>
    <row r="70" spans="2:9" x14ac:dyDescent="0.25">
      <c r="B70" s="41"/>
      <c r="C70" s="13"/>
      <c r="D70" s="13"/>
      <c r="E70" s="13"/>
      <c r="F70" s="13"/>
      <c r="G70" s="35"/>
      <c r="H70" s="40"/>
      <c r="I70" s="12"/>
    </row>
    <row r="71" spans="2:9" ht="15.75" customHeight="1" x14ac:dyDescent="0.25">
      <c r="B71" s="98" t="s">
        <v>137</v>
      </c>
      <c r="C71" s="106" t="s">
        <v>14</v>
      </c>
      <c r="D71" s="107"/>
      <c r="E71" s="107"/>
      <c r="F71" s="107"/>
      <c r="G71" s="107"/>
      <c r="H71" s="108"/>
      <c r="I71" s="12"/>
    </row>
    <row r="72" spans="2:9" ht="85.5" customHeight="1" x14ac:dyDescent="0.25">
      <c r="B72" s="16" t="s">
        <v>179</v>
      </c>
      <c r="C72" s="94" t="s">
        <v>136</v>
      </c>
      <c r="D72" s="103"/>
      <c r="E72" s="95"/>
      <c r="F72" s="99" t="s">
        <v>4</v>
      </c>
      <c r="G72" s="100"/>
      <c r="H72" s="101"/>
      <c r="I72" s="12"/>
    </row>
    <row r="73" spans="2:9" ht="21" customHeight="1" x14ac:dyDescent="0.25">
      <c r="B73" s="105">
        <v>1</v>
      </c>
      <c r="C73" s="96" t="s">
        <v>176</v>
      </c>
      <c r="D73" s="104"/>
      <c r="E73" s="97"/>
      <c r="F73" s="86">
        <f>4*38000</f>
        <v>152000</v>
      </c>
      <c r="G73" s="102"/>
      <c r="H73" s="87"/>
      <c r="I73" s="12"/>
    </row>
    <row r="74" spans="2:9" x14ac:dyDescent="0.25">
      <c r="B74" s="105">
        <v>0.3</v>
      </c>
      <c r="C74" s="96" t="s">
        <v>177</v>
      </c>
      <c r="D74" s="104"/>
      <c r="E74" s="97"/>
      <c r="F74" s="86">
        <f>8*38000</f>
        <v>304000</v>
      </c>
      <c r="G74" s="102"/>
      <c r="H74" s="87"/>
      <c r="I74" s="12"/>
    </row>
    <row r="75" spans="2:9" ht="21" customHeight="1" x14ac:dyDescent="0.25">
      <c r="B75" s="105">
        <v>0.03</v>
      </c>
      <c r="C75" s="96" t="s">
        <v>178</v>
      </c>
      <c r="D75" s="104"/>
      <c r="E75" s="97"/>
      <c r="F75" s="86">
        <f>16*38000</f>
        <v>608000</v>
      </c>
      <c r="G75" s="102"/>
      <c r="H75" s="87"/>
      <c r="I75" s="12"/>
    </row>
    <row r="76" spans="2:9" ht="52.5" customHeight="1" x14ac:dyDescent="0.25">
      <c r="B76" s="75" t="s">
        <v>181</v>
      </c>
      <c r="C76" s="75"/>
      <c r="D76" s="75"/>
      <c r="E76" s="75"/>
      <c r="F76" s="75"/>
      <c r="G76" s="75"/>
      <c r="H76" s="75"/>
      <c r="I76" s="12"/>
    </row>
    <row r="77" spans="2:9" ht="17.25" customHeight="1" x14ac:dyDescent="0.25">
      <c r="B77" s="52"/>
      <c r="C77" s="52"/>
      <c r="D77" s="52"/>
      <c r="E77" s="52"/>
      <c r="F77" s="52"/>
      <c r="G77" s="52"/>
      <c r="H77" s="52"/>
      <c r="I77" s="12"/>
    </row>
    <row r="78" spans="2:9" ht="23.25" customHeight="1" x14ac:dyDescent="0.25">
      <c r="B78" s="131" t="s">
        <v>97</v>
      </c>
      <c r="C78" s="131"/>
      <c r="D78" s="131"/>
      <c r="E78" s="131"/>
      <c r="F78" s="131"/>
      <c r="G78" s="131"/>
      <c r="H78" s="131"/>
      <c r="I78" s="12"/>
    </row>
    <row r="79" spans="2:9" ht="63" x14ac:dyDescent="0.25">
      <c r="B79" s="54" t="s">
        <v>135</v>
      </c>
      <c r="C79" s="54"/>
      <c r="D79" s="54"/>
      <c r="E79" s="54"/>
      <c r="F79" s="25" t="s">
        <v>120</v>
      </c>
      <c r="G79" s="71" t="s">
        <v>4</v>
      </c>
      <c r="H79" s="71"/>
      <c r="I79" s="12"/>
    </row>
    <row r="80" spans="2:9" ht="32.25" customHeight="1" x14ac:dyDescent="0.25">
      <c r="B80" s="70" t="s">
        <v>90</v>
      </c>
      <c r="C80" s="70"/>
      <c r="D80" s="70"/>
      <c r="E80" s="70"/>
      <c r="F80" s="18" t="s">
        <v>91</v>
      </c>
      <c r="G80" s="72">
        <f>10*38000</f>
        <v>380000</v>
      </c>
      <c r="H80" s="72"/>
      <c r="I80" s="12"/>
    </row>
    <row r="81" spans="2:9" ht="36" customHeight="1" x14ac:dyDescent="0.25">
      <c r="B81" s="70" t="s">
        <v>92</v>
      </c>
      <c r="C81" s="70"/>
      <c r="D81" s="70"/>
      <c r="E81" s="70"/>
      <c r="F81" s="18" t="s">
        <v>93</v>
      </c>
      <c r="G81" s="72">
        <f>15*38000</f>
        <v>570000</v>
      </c>
      <c r="H81" s="72"/>
      <c r="I81" s="12"/>
    </row>
    <row r="82" spans="2:9" ht="34.5" customHeight="1" x14ac:dyDescent="0.25">
      <c r="B82" s="70" t="s">
        <v>94</v>
      </c>
      <c r="C82" s="70"/>
      <c r="D82" s="70"/>
      <c r="E82" s="70"/>
      <c r="F82" s="18" t="s">
        <v>95</v>
      </c>
      <c r="G82" s="72">
        <f>20*38000</f>
        <v>760000</v>
      </c>
      <c r="H82" s="72"/>
      <c r="I82" s="12"/>
    </row>
    <row r="83" spans="2:9" ht="3" customHeight="1" x14ac:dyDescent="0.25">
      <c r="B83" s="43"/>
      <c r="C83" s="26"/>
      <c r="D83" s="26"/>
      <c r="E83" s="26"/>
      <c r="F83" s="26"/>
      <c r="G83" s="27"/>
      <c r="H83" s="27"/>
      <c r="I83" s="12"/>
    </row>
    <row r="84" spans="2:9" ht="16.5" customHeight="1" x14ac:dyDescent="0.25">
      <c r="B84" s="43"/>
      <c r="C84" s="26"/>
      <c r="D84" s="27"/>
      <c r="E84" s="24"/>
      <c r="F84" s="24"/>
      <c r="G84" s="35"/>
      <c r="H84" s="12"/>
      <c r="I84" s="12"/>
    </row>
    <row r="85" spans="2:9" ht="30" customHeight="1" x14ac:dyDescent="0.25">
      <c r="B85" s="124" t="s">
        <v>115</v>
      </c>
      <c r="C85" s="124"/>
      <c r="D85" s="124"/>
      <c r="E85" s="124"/>
      <c r="F85" s="124"/>
      <c r="G85" s="124"/>
      <c r="H85" s="124"/>
      <c r="I85" s="12"/>
    </row>
    <row r="86" spans="2:9" ht="33" customHeight="1" x14ac:dyDescent="0.25">
      <c r="B86" s="17" t="s">
        <v>118</v>
      </c>
      <c r="C86" s="54" t="s">
        <v>119</v>
      </c>
      <c r="D86" s="54"/>
      <c r="E86" s="54"/>
      <c r="F86" s="25" t="s">
        <v>120</v>
      </c>
      <c r="G86" s="71" t="s">
        <v>4</v>
      </c>
      <c r="H86" s="71"/>
      <c r="I86" s="12"/>
    </row>
    <row r="87" spans="2:9" x14ac:dyDescent="0.25">
      <c r="B87" s="70" t="s">
        <v>98</v>
      </c>
      <c r="C87" s="70" t="s">
        <v>99</v>
      </c>
      <c r="D87" s="70"/>
      <c r="E87" s="70"/>
      <c r="F87" s="18">
        <v>15</v>
      </c>
      <c r="G87" s="72">
        <f>F87*38000</f>
        <v>570000</v>
      </c>
      <c r="H87" s="72"/>
      <c r="I87" s="12"/>
    </row>
    <row r="88" spans="2:9" x14ac:dyDescent="0.25">
      <c r="B88" s="70"/>
      <c r="C88" s="70" t="s">
        <v>100</v>
      </c>
      <c r="D88" s="70"/>
      <c r="E88" s="70"/>
      <c r="F88" s="18">
        <v>25</v>
      </c>
      <c r="G88" s="72">
        <f t="shared" ref="G88:G101" si="13">F88*38000</f>
        <v>950000</v>
      </c>
      <c r="H88" s="72"/>
      <c r="I88" s="12"/>
    </row>
    <row r="89" spans="2:9" x14ac:dyDescent="0.25">
      <c r="B89" s="70"/>
      <c r="C89" s="70" t="s">
        <v>101</v>
      </c>
      <c r="D89" s="70"/>
      <c r="E89" s="70"/>
      <c r="F89" s="18">
        <v>30</v>
      </c>
      <c r="G89" s="72">
        <f t="shared" si="13"/>
        <v>1140000</v>
      </c>
      <c r="H89" s="72"/>
      <c r="I89" s="12"/>
    </row>
    <row r="90" spans="2:9" x14ac:dyDescent="0.25">
      <c r="B90" s="70" t="s">
        <v>102</v>
      </c>
      <c r="C90" s="70" t="s">
        <v>103</v>
      </c>
      <c r="D90" s="70"/>
      <c r="E90" s="70"/>
      <c r="F90" s="18">
        <v>15</v>
      </c>
      <c r="G90" s="72">
        <f t="shared" si="13"/>
        <v>570000</v>
      </c>
      <c r="H90" s="72"/>
      <c r="I90" s="12"/>
    </row>
    <row r="91" spans="2:9" ht="35.1" customHeight="1" x14ac:dyDescent="0.25">
      <c r="B91" s="70"/>
      <c r="C91" s="70" t="s">
        <v>104</v>
      </c>
      <c r="D91" s="70"/>
      <c r="E91" s="70"/>
      <c r="F91" s="18">
        <v>25</v>
      </c>
      <c r="G91" s="72">
        <f t="shared" si="13"/>
        <v>950000</v>
      </c>
      <c r="H91" s="72"/>
      <c r="I91" s="12"/>
    </row>
    <row r="92" spans="2:9" ht="33" customHeight="1" x14ac:dyDescent="0.25">
      <c r="B92" s="70"/>
      <c r="C92" s="70" t="s">
        <v>105</v>
      </c>
      <c r="D92" s="70"/>
      <c r="E92" s="70"/>
      <c r="F92" s="18">
        <v>30</v>
      </c>
      <c r="G92" s="72">
        <f t="shared" si="13"/>
        <v>1140000</v>
      </c>
      <c r="H92" s="72"/>
      <c r="I92" s="12"/>
    </row>
    <row r="93" spans="2:9" x14ac:dyDescent="0.25">
      <c r="B93" s="70" t="s">
        <v>106</v>
      </c>
      <c r="C93" s="70" t="s">
        <v>107</v>
      </c>
      <c r="D93" s="70"/>
      <c r="E93" s="70"/>
      <c r="F93" s="18">
        <v>15</v>
      </c>
      <c r="G93" s="72">
        <f t="shared" si="13"/>
        <v>570000</v>
      </c>
      <c r="H93" s="72"/>
      <c r="I93" s="12"/>
    </row>
    <row r="94" spans="2:9" x14ac:dyDescent="0.25">
      <c r="B94" s="70"/>
      <c r="C94" s="70" t="s">
        <v>108</v>
      </c>
      <c r="D94" s="70"/>
      <c r="E94" s="70"/>
      <c r="F94" s="18">
        <v>25</v>
      </c>
      <c r="G94" s="72">
        <f t="shared" si="13"/>
        <v>950000</v>
      </c>
      <c r="H94" s="72"/>
      <c r="I94" s="12"/>
    </row>
    <row r="95" spans="2:9" x14ac:dyDescent="0.25">
      <c r="B95" s="70"/>
      <c r="C95" s="70" t="s">
        <v>109</v>
      </c>
      <c r="D95" s="70"/>
      <c r="E95" s="70"/>
      <c r="F95" s="18">
        <v>30</v>
      </c>
      <c r="G95" s="72">
        <f t="shared" si="13"/>
        <v>1140000</v>
      </c>
      <c r="H95" s="72"/>
      <c r="I95" s="12"/>
    </row>
    <row r="96" spans="2:9" x14ac:dyDescent="0.25">
      <c r="B96" s="70" t="s">
        <v>110</v>
      </c>
      <c r="C96" s="70" t="s">
        <v>111</v>
      </c>
      <c r="D96" s="70"/>
      <c r="E96" s="70"/>
      <c r="F96" s="18">
        <v>15</v>
      </c>
      <c r="G96" s="72">
        <f t="shared" si="13"/>
        <v>570000</v>
      </c>
      <c r="H96" s="72"/>
      <c r="I96" s="12"/>
    </row>
    <row r="97" spans="2:9" x14ac:dyDescent="0.25">
      <c r="B97" s="70"/>
      <c r="C97" s="70" t="s">
        <v>112</v>
      </c>
      <c r="D97" s="70"/>
      <c r="E97" s="70"/>
      <c r="F97" s="18">
        <v>25</v>
      </c>
      <c r="G97" s="72">
        <f t="shared" si="13"/>
        <v>950000</v>
      </c>
      <c r="H97" s="72"/>
      <c r="I97" s="12"/>
    </row>
    <row r="98" spans="2:9" x14ac:dyDescent="0.25">
      <c r="B98" s="70"/>
      <c r="C98" s="70" t="s">
        <v>113</v>
      </c>
      <c r="D98" s="70"/>
      <c r="E98" s="70"/>
      <c r="F98" s="18">
        <v>30</v>
      </c>
      <c r="G98" s="72">
        <f t="shared" si="13"/>
        <v>1140000</v>
      </c>
      <c r="H98" s="72"/>
      <c r="I98" s="12"/>
    </row>
    <row r="99" spans="2:9" x14ac:dyDescent="0.25">
      <c r="B99" s="70" t="s">
        <v>114</v>
      </c>
      <c r="C99" s="70" t="s">
        <v>107</v>
      </c>
      <c r="D99" s="70"/>
      <c r="E99" s="70"/>
      <c r="F99" s="18">
        <v>15</v>
      </c>
      <c r="G99" s="72">
        <f t="shared" si="13"/>
        <v>570000</v>
      </c>
      <c r="H99" s="72"/>
      <c r="I99" s="12"/>
    </row>
    <row r="100" spans="2:9" x14ac:dyDescent="0.25">
      <c r="B100" s="70"/>
      <c r="C100" s="70" t="s">
        <v>108</v>
      </c>
      <c r="D100" s="70"/>
      <c r="E100" s="70"/>
      <c r="F100" s="18">
        <v>25</v>
      </c>
      <c r="G100" s="72">
        <f t="shared" si="13"/>
        <v>950000</v>
      </c>
      <c r="H100" s="72"/>
      <c r="I100" s="12"/>
    </row>
    <row r="101" spans="2:9" x14ac:dyDescent="0.25">
      <c r="B101" s="70"/>
      <c r="C101" s="70" t="s">
        <v>109</v>
      </c>
      <c r="D101" s="70"/>
      <c r="E101" s="70"/>
      <c r="F101" s="18">
        <v>30</v>
      </c>
      <c r="G101" s="72">
        <f t="shared" si="13"/>
        <v>1140000</v>
      </c>
      <c r="H101" s="72"/>
      <c r="I101" s="12"/>
    </row>
    <row r="102" spans="2:9" ht="19.5" customHeight="1" x14ac:dyDescent="0.25">
      <c r="B102" s="132" t="s">
        <v>116</v>
      </c>
      <c r="C102" s="133"/>
      <c r="D102" s="133"/>
      <c r="E102" s="133"/>
      <c r="F102" s="133"/>
      <c r="G102" s="133"/>
      <c r="H102" s="133"/>
      <c r="I102" s="12"/>
    </row>
    <row r="103" spans="2:9" ht="15.75" customHeight="1" x14ac:dyDescent="0.25">
      <c r="B103" s="134"/>
      <c r="C103" s="135"/>
      <c r="D103" s="135"/>
      <c r="E103" s="135"/>
      <c r="F103" s="135"/>
      <c r="G103" s="135"/>
      <c r="H103" s="135"/>
      <c r="I103" s="12"/>
    </row>
    <row r="104" spans="2:9" ht="45" x14ac:dyDescent="0.25">
      <c r="B104" s="81" t="s">
        <v>121</v>
      </c>
      <c r="C104" s="81"/>
      <c r="D104" s="81"/>
      <c r="E104" s="28" t="s">
        <v>122</v>
      </c>
      <c r="F104" s="81" t="s">
        <v>4</v>
      </c>
      <c r="G104" s="81"/>
      <c r="H104" s="81"/>
      <c r="I104" s="12"/>
    </row>
    <row r="105" spans="2:9" ht="36.75" customHeight="1" x14ac:dyDescent="0.25">
      <c r="B105" s="70" t="s">
        <v>117</v>
      </c>
      <c r="C105" s="70"/>
      <c r="D105" s="70"/>
      <c r="E105" s="18" t="s">
        <v>70</v>
      </c>
      <c r="F105" s="69">
        <f>2*38000</f>
        <v>76000</v>
      </c>
      <c r="G105" s="69"/>
      <c r="H105" s="69"/>
      <c r="I105" s="12"/>
    </row>
    <row r="106" spans="2:9" x14ac:dyDescent="0.25">
      <c r="B106" s="43"/>
      <c r="C106" s="26"/>
      <c r="D106" s="26"/>
      <c r="E106" s="27"/>
      <c r="F106" s="24"/>
      <c r="G106" s="35"/>
      <c r="H106" s="12"/>
      <c r="I106" s="12"/>
    </row>
    <row r="107" spans="2:9" x14ac:dyDescent="0.25">
      <c r="B107" s="124" t="s">
        <v>123</v>
      </c>
      <c r="C107" s="124"/>
      <c r="D107" s="124"/>
      <c r="E107" s="124"/>
      <c r="F107" s="124"/>
      <c r="G107" s="124"/>
      <c r="H107" s="124"/>
      <c r="I107" s="12"/>
    </row>
    <row r="108" spans="2:9" x14ac:dyDescent="0.25">
      <c r="B108" s="124" t="s">
        <v>130</v>
      </c>
      <c r="C108" s="124"/>
      <c r="D108" s="124"/>
      <c r="E108" s="127" t="s">
        <v>131</v>
      </c>
      <c r="F108" s="131" t="s">
        <v>4</v>
      </c>
      <c r="G108" s="131"/>
      <c r="H108" s="131"/>
      <c r="I108" s="12"/>
    </row>
    <row r="109" spans="2:9" ht="30" customHeight="1" x14ac:dyDescent="0.25">
      <c r="B109" s="70" t="s">
        <v>124</v>
      </c>
      <c r="C109" s="70"/>
      <c r="D109" s="70"/>
      <c r="E109" s="18">
        <v>0</v>
      </c>
      <c r="F109" s="69">
        <f>E109*38000</f>
        <v>0</v>
      </c>
      <c r="G109" s="69"/>
      <c r="H109" s="69"/>
      <c r="I109" s="12"/>
    </row>
    <row r="110" spans="2:9" ht="54" customHeight="1" x14ac:dyDescent="0.25">
      <c r="B110" s="70" t="s">
        <v>125</v>
      </c>
      <c r="C110" s="70"/>
      <c r="D110" s="70"/>
      <c r="E110" s="18" t="s">
        <v>128</v>
      </c>
      <c r="F110" s="69">
        <f>8*38000</f>
        <v>304000</v>
      </c>
      <c r="G110" s="69"/>
      <c r="H110" s="69"/>
      <c r="I110" s="12"/>
    </row>
    <row r="111" spans="2:9" ht="33" customHeight="1" x14ac:dyDescent="0.25">
      <c r="B111" s="70" t="s">
        <v>126</v>
      </c>
      <c r="C111" s="70"/>
      <c r="D111" s="70"/>
      <c r="E111" s="18" t="s">
        <v>129</v>
      </c>
      <c r="F111" s="69">
        <f>1*38000</f>
        <v>38000</v>
      </c>
      <c r="G111" s="69"/>
      <c r="H111" s="69"/>
      <c r="I111" s="12"/>
    </row>
    <row r="112" spans="2:9" x14ac:dyDescent="0.25">
      <c r="B112" s="70" t="s">
        <v>127</v>
      </c>
      <c r="C112" s="70"/>
      <c r="D112" s="70"/>
      <c r="E112" s="18" t="s">
        <v>91</v>
      </c>
      <c r="F112" s="69">
        <f>10*38000</f>
        <v>380000</v>
      </c>
      <c r="G112" s="69"/>
      <c r="H112" s="69"/>
      <c r="I112" s="12"/>
    </row>
    <row r="113" spans="2:9" ht="30.95" customHeight="1" x14ac:dyDescent="0.25">
      <c r="B113" s="70" t="s">
        <v>132</v>
      </c>
      <c r="C113" s="70"/>
      <c r="D113" s="70"/>
      <c r="E113" s="18" t="s">
        <v>133</v>
      </c>
      <c r="F113" s="69">
        <f>8*38000</f>
        <v>304000</v>
      </c>
      <c r="G113" s="69"/>
      <c r="H113" s="69"/>
      <c r="I113" s="12"/>
    </row>
    <row r="114" spans="2:9" x14ac:dyDescent="0.25">
      <c r="B114" s="42"/>
      <c r="C114" s="26"/>
      <c r="D114" s="29"/>
      <c r="E114" s="24"/>
      <c r="F114" s="24"/>
      <c r="G114" s="35"/>
      <c r="H114" s="12"/>
      <c r="I114" s="12"/>
    </row>
    <row r="115" spans="2:9" ht="21" customHeight="1" x14ac:dyDescent="0.25">
      <c r="B115" s="136" t="s">
        <v>48</v>
      </c>
      <c r="C115" s="136"/>
      <c r="D115" s="136"/>
      <c r="E115" s="136"/>
      <c r="F115" s="136"/>
      <c r="G115" s="136"/>
      <c r="H115" s="136"/>
      <c r="I115" s="12"/>
    </row>
    <row r="116" spans="2:9" ht="36.950000000000003" customHeight="1" x14ac:dyDescent="0.25">
      <c r="B116" s="136" t="s">
        <v>49</v>
      </c>
      <c r="C116" s="136"/>
      <c r="D116" s="136"/>
      <c r="E116" s="137" t="s">
        <v>50</v>
      </c>
      <c r="F116" s="124" t="s">
        <v>4</v>
      </c>
      <c r="G116" s="124"/>
      <c r="H116" s="124"/>
      <c r="I116" s="12"/>
    </row>
    <row r="117" spans="2:9" ht="33.950000000000003" customHeight="1" x14ac:dyDescent="0.25">
      <c r="B117" s="64" t="s">
        <v>145</v>
      </c>
      <c r="C117" s="64"/>
      <c r="D117" s="64"/>
      <c r="E117" s="32">
        <v>2</v>
      </c>
      <c r="F117" s="63">
        <f>+E117*38000</f>
        <v>76000</v>
      </c>
      <c r="G117" s="63"/>
      <c r="H117" s="63"/>
      <c r="I117" s="12"/>
    </row>
    <row r="118" spans="2:9" ht="24.95" customHeight="1" x14ac:dyDescent="0.25">
      <c r="B118" s="64" t="s">
        <v>146</v>
      </c>
      <c r="C118" s="64"/>
      <c r="D118" s="64"/>
      <c r="E118" s="32">
        <v>8</v>
      </c>
      <c r="F118" s="63">
        <f t="shared" ref="F118:F129" si="14">+E118*38000</f>
        <v>304000</v>
      </c>
      <c r="G118" s="63"/>
      <c r="H118" s="63"/>
      <c r="I118" s="12"/>
    </row>
    <row r="119" spans="2:9" ht="21.95" customHeight="1" x14ac:dyDescent="0.25">
      <c r="B119" s="64" t="s">
        <v>147</v>
      </c>
      <c r="C119" s="64"/>
      <c r="D119" s="64"/>
      <c r="E119" s="32">
        <v>6</v>
      </c>
      <c r="F119" s="63">
        <f t="shared" si="14"/>
        <v>228000</v>
      </c>
      <c r="G119" s="63"/>
      <c r="H119" s="63"/>
      <c r="I119" s="12"/>
    </row>
    <row r="120" spans="2:9" x14ac:dyDescent="0.25">
      <c r="B120" s="64" t="s">
        <v>148</v>
      </c>
      <c r="C120" s="64"/>
      <c r="D120" s="64"/>
      <c r="E120" s="32">
        <v>41</v>
      </c>
      <c r="F120" s="63">
        <f t="shared" si="14"/>
        <v>1558000</v>
      </c>
      <c r="G120" s="63"/>
      <c r="H120" s="63"/>
      <c r="I120" s="12"/>
    </row>
    <row r="121" spans="2:9" x14ac:dyDescent="0.25">
      <c r="B121" s="64" t="s">
        <v>149</v>
      </c>
      <c r="C121" s="64"/>
      <c r="D121" s="64"/>
      <c r="E121" s="32">
        <v>6</v>
      </c>
      <c r="F121" s="63">
        <f t="shared" si="14"/>
        <v>228000</v>
      </c>
      <c r="G121" s="63"/>
      <c r="H121" s="63"/>
      <c r="I121" s="12"/>
    </row>
    <row r="122" spans="2:9" x14ac:dyDescent="0.25">
      <c r="B122" s="64" t="s">
        <v>150</v>
      </c>
      <c r="C122" s="64"/>
      <c r="D122" s="64"/>
      <c r="E122" s="32">
        <v>3</v>
      </c>
      <c r="F122" s="63">
        <f t="shared" si="14"/>
        <v>114000</v>
      </c>
      <c r="G122" s="63"/>
      <c r="H122" s="63"/>
      <c r="I122" s="12"/>
    </row>
    <row r="123" spans="2:9" x14ac:dyDescent="0.25">
      <c r="B123" s="64" t="s">
        <v>151</v>
      </c>
      <c r="C123" s="64"/>
      <c r="D123" s="64"/>
      <c r="E123" s="33">
        <v>41</v>
      </c>
      <c r="F123" s="63">
        <f t="shared" si="14"/>
        <v>1558000</v>
      </c>
      <c r="G123" s="63"/>
      <c r="H123" s="63"/>
      <c r="I123" s="12"/>
    </row>
    <row r="124" spans="2:9" x14ac:dyDescent="0.25">
      <c r="B124" s="64" t="s">
        <v>152</v>
      </c>
      <c r="C124" s="64"/>
      <c r="D124" s="64"/>
      <c r="E124" s="33">
        <v>8</v>
      </c>
      <c r="F124" s="63">
        <f t="shared" si="14"/>
        <v>304000</v>
      </c>
      <c r="G124" s="63"/>
      <c r="H124" s="63"/>
      <c r="I124" s="12"/>
    </row>
    <row r="125" spans="2:9" x14ac:dyDescent="0.25">
      <c r="B125" s="64" t="s">
        <v>153</v>
      </c>
      <c r="C125" s="64"/>
      <c r="D125" s="64"/>
      <c r="E125" s="33">
        <v>3</v>
      </c>
      <c r="F125" s="63">
        <f t="shared" si="14"/>
        <v>114000</v>
      </c>
      <c r="G125" s="63"/>
      <c r="H125" s="63"/>
      <c r="I125" s="12"/>
    </row>
    <row r="126" spans="2:9" x14ac:dyDescent="0.25">
      <c r="B126" s="64" t="s">
        <v>154</v>
      </c>
      <c r="C126" s="64"/>
      <c r="D126" s="64"/>
      <c r="E126" s="32">
        <v>3</v>
      </c>
      <c r="F126" s="63">
        <f t="shared" si="14"/>
        <v>114000</v>
      </c>
      <c r="G126" s="63"/>
      <c r="H126" s="63"/>
      <c r="I126" s="12"/>
    </row>
    <row r="127" spans="2:9" x14ac:dyDescent="0.25">
      <c r="B127" s="64" t="s">
        <v>155</v>
      </c>
      <c r="C127" s="64"/>
      <c r="D127" s="64"/>
      <c r="E127" s="32">
        <v>7</v>
      </c>
      <c r="F127" s="63">
        <f t="shared" si="14"/>
        <v>266000</v>
      </c>
      <c r="G127" s="63"/>
      <c r="H127" s="63"/>
      <c r="I127" s="12"/>
    </row>
    <row r="128" spans="2:9" x14ac:dyDescent="0.25">
      <c r="B128" s="64" t="s">
        <v>156</v>
      </c>
      <c r="C128" s="64"/>
      <c r="D128" s="64"/>
      <c r="E128" s="32">
        <v>2</v>
      </c>
      <c r="F128" s="63">
        <f t="shared" si="14"/>
        <v>76000</v>
      </c>
      <c r="G128" s="63"/>
      <c r="H128" s="63"/>
      <c r="I128" s="12"/>
    </row>
    <row r="129" spans="2:10" x14ac:dyDescent="0.25">
      <c r="B129" s="64" t="s">
        <v>157</v>
      </c>
      <c r="C129" s="64"/>
      <c r="D129" s="64"/>
      <c r="E129" s="32">
        <v>2</v>
      </c>
      <c r="F129" s="63">
        <f t="shared" si="14"/>
        <v>76000</v>
      </c>
      <c r="G129" s="63"/>
      <c r="H129" s="63"/>
      <c r="I129" s="12"/>
    </row>
    <row r="130" spans="2:10" ht="30" x14ac:dyDescent="0.25">
      <c r="B130" s="34" t="s">
        <v>51</v>
      </c>
      <c r="C130" s="66" t="s">
        <v>52</v>
      </c>
      <c r="D130" s="67"/>
      <c r="E130" s="67"/>
      <c r="F130" s="67"/>
      <c r="G130" s="67"/>
      <c r="H130" s="68"/>
      <c r="I130" s="12"/>
    </row>
    <row r="131" spans="2:10" x14ac:dyDescent="0.25">
      <c r="B131" s="65" t="s">
        <v>53</v>
      </c>
      <c r="C131" s="65"/>
      <c r="D131" s="65"/>
      <c r="E131" s="65"/>
      <c r="F131" s="65"/>
      <c r="G131" s="65"/>
      <c r="H131" s="65"/>
      <c r="I131" s="12"/>
    </row>
    <row r="132" spans="2:10" x14ac:dyDescent="0.25">
      <c r="B132" s="64" t="s">
        <v>158</v>
      </c>
      <c r="C132" s="64"/>
      <c r="D132" s="64"/>
      <c r="E132" s="32">
        <v>0.27</v>
      </c>
      <c r="F132" s="63">
        <f>0.34*38000</f>
        <v>12920.000000000002</v>
      </c>
      <c r="G132" s="63"/>
      <c r="H132" s="63"/>
      <c r="I132" s="12"/>
    </row>
    <row r="133" spans="2:10" x14ac:dyDescent="0.25">
      <c r="B133" s="64" t="s">
        <v>159</v>
      </c>
      <c r="C133" s="64"/>
      <c r="D133" s="64"/>
      <c r="E133" s="32">
        <v>0.22</v>
      </c>
      <c r="F133" s="63">
        <f>0.28*38000</f>
        <v>10640.000000000002</v>
      </c>
      <c r="G133" s="63"/>
      <c r="H133" s="63"/>
      <c r="I133" s="12"/>
    </row>
    <row r="134" spans="2:10" x14ac:dyDescent="0.25">
      <c r="B134" s="64" t="s">
        <v>149</v>
      </c>
      <c r="C134" s="64"/>
      <c r="D134" s="64"/>
      <c r="E134" s="32">
        <v>0.27</v>
      </c>
      <c r="F134" s="63">
        <f>0.34*38000</f>
        <v>12920.000000000002</v>
      </c>
      <c r="G134" s="63"/>
      <c r="H134" s="63"/>
      <c r="I134" s="12"/>
    </row>
    <row r="135" spans="2:10" x14ac:dyDescent="0.25">
      <c r="B135" s="64" t="s">
        <v>156</v>
      </c>
      <c r="C135" s="64"/>
      <c r="D135" s="64"/>
      <c r="E135" s="32">
        <v>0.22</v>
      </c>
      <c r="F135" s="63">
        <f>0.28*38000</f>
        <v>10640.000000000002</v>
      </c>
      <c r="G135" s="63"/>
      <c r="H135" s="63"/>
      <c r="I135" s="12"/>
    </row>
    <row r="136" spans="2:10" x14ac:dyDescent="0.25">
      <c r="B136" s="64" t="s">
        <v>157</v>
      </c>
      <c r="C136" s="64"/>
      <c r="D136" s="64"/>
      <c r="E136" s="32">
        <v>0.22</v>
      </c>
      <c r="F136" s="63">
        <f>0.28*38000</f>
        <v>10640.000000000002</v>
      </c>
      <c r="G136" s="63"/>
      <c r="H136" s="63"/>
      <c r="I136" s="12"/>
    </row>
    <row r="137" spans="2:10" x14ac:dyDescent="0.25">
      <c r="B137" s="64" t="s">
        <v>147</v>
      </c>
      <c r="C137" s="64"/>
      <c r="D137" s="64"/>
      <c r="E137" s="32">
        <v>0.22</v>
      </c>
      <c r="F137" s="63">
        <f>0.28*38000</f>
        <v>10640.000000000002</v>
      </c>
      <c r="G137" s="63"/>
      <c r="H137" s="63"/>
      <c r="I137" s="12"/>
    </row>
    <row r="138" spans="2:10" x14ac:dyDescent="0.25">
      <c r="B138" s="64" t="s">
        <v>160</v>
      </c>
      <c r="C138" s="64"/>
      <c r="D138" s="64"/>
      <c r="E138" s="33">
        <v>0.7</v>
      </c>
      <c r="F138" s="63">
        <f>1*38000</f>
        <v>38000</v>
      </c>
      <c r="G138" s="63"/>
      <c r="H138" s="63"/>
      <c r="I138" s="12"/>
    </row>
    <row r="139" spans="2:10" x14ac:dyDescent="0.25">
      <c r="B139" s="64" t="s">
        <v>161</v>
      </c>
      <c r="C139" s="64"/>
      <c r="D139" s="64"/>
      <c r="E139" s="33">
        <v>0.7</v>
      </c>
      <c r="F139" s="63">
        <f>1*38000</f>
        <v>38000</v>
      </c>
      <c r="G139" s="63"/>
      <c r="H139" s="63"/>
      <c r="I139" s="12"/>
    </row>
    <row r="140" spans="2:10" x14ac:dyDescent="0.25">
      <c r="B140" s="49"/>
      <c r="C140" s="50"/>
      <c r="D140" s="50"/>
      <c r="E140" s="50"/>
      <c r="F140" s="50"/>
      <c r="G140" s="50"/>
      <c r="H140" s="50"/>
      <c r="I140" s="55"/>
      <c r="J140" s="55"/>
    </row>
    <row r="141" spans="2:10" ht="15.75" customHeight="1" x14ac:dyDescent="0.25">
      <c r="B141" s="138" t="s">
        <v>138</v>
      </c>
      <c r="C141" s="139"/>
      <c r="D141" s="139"/>
      <c r="E141" s="139"/>
      <c r="F141" s="139"/>
      <c r="G141" s="139"/>
      <c r="H141" s="139"/>
      <c r="I141" s="139"/>
      <c r="J141" s="139"/>
    </row>
    <row r="142" spans="2:10" x14ac:dyDescent="0.25">
      <c r="B142" s="140" t="s">
        <v>139</v>
      </c>
      <c r="C142" s="141"/>
      <c r="D142" s="141"/>
      <c r="E142" s="141"/>
      <c r="F142" s="141"/>
      <c r="G142" s="141"/>
      <c r="H142" s="141"/>
      <c r="I142" s="141"/>
      <c r="J142" s="141"/>
    </row>
    <row r="143" spans="2:10" ht="62.25" customHeight="1" x14ac:dyDescent="0.25">
      <c r="B143" s="16" t="s">
        <v>140</v>
      </c>
      <c r="C143" s="16" t="s">
        <v>141</v>
      </c>
      <c r="D143" s="16" t="s">
        <v>4</v>
      </c>
      <c r="E143" s="16" t="s">
        <v>142</v>
      </c>
      <c r="F143" s="16" t="s">
        <v>4</v>
      </c>
      <c r="G143" s="16" t="s">
        <v>143</v>
      </c>
      <c r="H143" s="16" t="s">
        <v>4</v>
      </c>
      <c r="I143" s="16" t="s">
        <v>144</v>
      </c>
      <c r="J143" s="16" t="s">
        <v>4</v>
      </c>
    </row>
    <row r="144" spans="2:10" ht="54.75" customHeight="1" x14ac:dyDescent="0.25">
      <c r="B144" s="17" t="s">
        <v>83</v>
      </c>
      <c r="C144" s="18" t="s">
        <v>84</v>
      </c>
      <c r="D144" s="19">
        <f>1.1*38000</f>
        <v>41800</v>
      </c>
      <c r="E144" s="18" t="s">
        <v>85</v>
      </c>
      <c r="F144" s="19">
        <f>1.4*38000</f>
        <v>53200</v>
      </c>
      <c r="G144" s="18" t="s">
        <v>70</v>
      </c>
      <c r="H144" s="19">
        <f>2*38000</f>
        <v>76000</v>
      </c>
      <c r="I144" s="18" t="s">
        <v>86</v>
      </c>
      <c r="J144" s="48">
        <f>3.1*38000</f>
        <v>117800</v>
      </c>
    </row>
    <row r="145" spans="2:10" ht="45" customHeight="1" x14ac:dyDescent="0.25">
      <c r="B145" s="17" t="s">
        <v>71</v>
      </c>
      <c r="C145" s="18" t="s">
        <v>72</v>
      </c>
      <c r="D145" s="19">
        <f>1.6*38000</f>
        <v>60800</v>
      </c>
      <c r="E145" s="18" t="s">
        <v>73</v>
      </c>
      <c r="F145" s="19">
        <f>2.1*38000</f>
        <v>79800</v>
      </c>
      <c r="G145" s="18" t="s">
        <v>74</v>
      </c>
      <c r="H145" s="19">
        <f>3*38000</f>
        <v>114000</v>
      </c>
      <c r="I145" s="18" t="s">
        <v>75</v>
      </c>
      <c r="J145" s="48">
        <f>4.6*38000</f>
        <v>174800</v>
      </c>
    </row>
    <row r="146" spans="2:10" ht="47.25" customHeight="1" x14ac:dyDescent="0.25">
      <c r="B146" s="17" t="s">
        <v>87</v>
      </c>
      <c r="C146" s="70" t="s">
        <v>76</v>
      </c>
      <c r="D146" s="70"/>
      <c r="E146" s="70"/>
      <c r="F146" s="70"/>
      <c r="G146" s="70"/>
      <c r="H146" s="70"/>
      <c r="I146" s="18" t="s">
        <v>78</v>
      </c>
      <c r="J146" s="48">
        <f>6*38000</f>
        <v>228000</v>
      </c>
    </row>
    <row r="147" spans="2:10" ht="16.5" thickBot="1" x14ac:dyDescent="0.3">
      <c r="B147" s="42"/>
      <c r="C147" s="30"/>
      <c r="D147" s="30"/>
      <c r="E147" s="13"/>
      <c r="F147" s="13"/>
      <c r="G147" s="35"/>
      <c r="H147" s="12"/>
      <c r="I147" s="12"/>
    </row>
    <row r="148" spans="2:10" x14ac:dyDescent="0.25">
      <c r="B148" s="126" t="s">
        <v>54</v>
      </c>
      <c r="C148" s="126"/>
      <c r="D148" s="126"/>
      <c r="E148" s="126" t="s">
        <v>55</v>
      </c>
      <c r="F148" s="142"/>
      <c r="G148" s="110" t="s">
        <v>56</v>
      </c>
      <c r="H148" s="111"/>
      <c r="I148" s="112"/>
    </row>
    <row r="149" spans="2:10" x14ac:dyDescent="0.25">
      <c r="B149" s="56" t="s">
        <v>57</v>
      </c>
      <c r="C149" s="56"/>
      <c r="D149" s="56"/>
      <c r="E149" s="59">
        <v>12803</v>
      </c>
      <c r="F149" s="109"/>
      <c r="G149" s="113" t="s">
        <v>163</v>
      </c>
      <c r="H149" s="10"/>
      <c r="I149" s="114"/>
    </row>
    <row r="150" spans="2:10" ht="15.75" customHeight="1" x14ac:dyDescent="0.25">
      <c r="B150" s="56" t="s">
        <v>58</v>
      </c>
      <c r="C150" s="56">
        <v>12804</v>
      </c>
      <c r="D150" s="56"/>
      <c r="E150" s="59">
        <v>12804</v>
      </c>
      <c r="F150" s="109"/>
      <c r="G150" s="115" t="s">
        <v>165</v>
      </c>
      <c r="H150" s="58"/>
      <c r="I150" s="116"/>
    </row>
    <row r="151" spans="2:10" ht="25.5" customHeight="1" x14ac:dyDescent="0.25">
      <c r="B151" s="56" t="s">
        <v>59</v>
      </c>
      <c r="C151" s="56">
        <v>12805</v>
      </c>
      <c r="D151" s="56"/>
      <c r="E151" s="59">
        <v>12805</v>
      </c>
      <c r="F151" s="109"/>
      <c r="G151" s="115"/>
      <c r="H151" s="58"/>
      <c r="I151" s="116"/>
    </row>
    <row r="152" spans="2:10" x14ac:dyDescent="0.25">
      <c r="B152" s="56" t="s">
        <v>60</v>
      </c>
      <c r="C152" s="56">
        <v>12806</v>
      </c>
      <c r="D152" s="56"/>
      <c r="E152" s="59">
        <v>12806</v>
      </c>
      <c r="F152" s="109"/>
      <c r="G152" s="117"/>
      <c r="H152" s="57"/>
      <c r="I152" s="118"/>
    </row>
    <row r="153" spans="2:10" x14ac:dyDescent="0.25">
      <c r="B153" s="56" t="s">
        <v>61</v>
      </c>
      <c r="C153" s="56">
        <v>12807</v>
      </c>
      <c r="D153" s="56"/>
      <c r="E153" s="59">
        <v>12807</v>
      </c>
      <c r="F153" s="109"/>
      <c r="G153" s="115" t="s">
        <v>164</v>
      </c>
      <c r="H153" s="58"/>
      <c r="I153" s="116"/>
    </row>
    <row r="154" spans="2:10" ht="24" customHeight="1" x14ac:dyDescent="0.25">
      <c r="B154" s="56" t="s">
        <v>62</v>
      </c>
      <c r="C154" s="56">
        <v>12808</v>
      </c>
      <c r="D154" s="56"/>
      <c r="E154" s="59">
        <v>12808</v>
      </c>
      <c r="F154" s="109"/>
      <c r="G154" s="117" t="s">
        <v>166</v>
      </c>
      <c r="H154" s="57"/>
      <c r="I154" s="118"/>
    </row>
    <row r="155" spans="2:10" ht="15.75" customHeight="1" x14ac:dyDescent="0.25">
      <c r="B155" s="56" t="s">
        <v>63</v>
      </c>
      <c r="C155" s="56">
        <v>12809</v>
      </c>
      <c r="D155" s="56"/>
      <c r="E155" s="59">
        <v>12809</v>
      </c>
      <c r="F155" s="109"/>
      <c r="G155" s="119"/>
      <c r="H155" s="53" t="s">
        <v>168</v>
      </c>
      <c r="I155" s="120" t="s">
        <v>167</v>
      </c>
    </row>
    <row r="156" spans="2:10" x14ac:dyDescent="0.25">
      <c r="B156" s="56" t="s">
        <v>64</v>
      </c>
      <c r="C156" s="56">
        <v>13282</v>
      </c>
      <c r="D156" s="56"/>
      <c r="E156" s="59">
        <v>13282</v>
      </c>
      <c r="F156" s="109"/>
      <c r="G156" s="119"/>
      <c r="H156" s="53"/>
      <c r="I156" s="120"/>
    </row>
    <row r="157" spans="2:10" ht="16.5" thickBot="1" x14ac:dyDescent="0.3">
      <c r="B157" s="56" t="s">
        <v>65</v>
      </c>
      <c r="C157" s="56">
        <v>13283</v>
      </c>
      <c r="D157" s="56"/>
      <c r="E157" s="59">
        <v>13283</v>
      </c>
      <c r="F157" s="109"/>
      <c r="G157" s="121"/>
      <c r="H157" s="122"/>
      <c r="I157" s="123"/>
    </row>
    <row r="158" spans="2:10" ht="101.25" customHeight="1" x14ac:dyDescent="0.25">
      <c r="B158" s="60" t="s">
        <v>66</v>
      </c>
      <c r="C158" s="58"/>
      <c r="D158" s="58"/>
      <c r="E158" s="58"/>
      <c r="F158" s="58"/>
      <c r="G158" s="58"/>
      <c r="H158" s="58"/>
      <c r="I158" s="12"/>
    </row>
    <row r="159" spans="2:10" ht="33" customHeight="1" thickBot="1" x14ac:dyDescent="0.3">
      <c r="B159" s="61" t="s">
        <v>182</v>
      </c>
      <c r="C159" s="62"/>
      <c r="D159" s="62"/>
      <c r="E159" s="62"/>
      <c r="F159" s="62"/>
      <c r="G159" s="62"/>
      <c r="H159" s="62"/>
      <c r="I159" s="36"/>
    </row>
    <row r="160" spans="2:10" x14ac:dyDescent="0.25">
      <c r="B160" s="44"/>
      <c r="C160" s="45"/>
      <c r="D160" s="45"/>
      <c r="E160" s="45"/>
      <c r="F160" s="45"/>
      <c r="G160" s="45"/>
      <c r="H160" s="45"/>
      <c r="I160" s="45"/>
    </row>
  </sheetData>
  <mergeCells count="269">
    <mergeCell ref="C146:H146"/>
    <mergeCell ref="B96:B98"/>
    <mergeCell ref="B99:B101"/>
    <mergeCell ref="C86:E86"/>
    <mergeCell ref="B85:H85"/>
    <mergeCell ref="G86:H86"/>
    <mergeCell ref="G87:H87"/>
    <mergeCell ref="G88:H88"/>
    <mergeCell ref="G89:H89"/>
    <mergeCell ref="G90:H90"/>
    <mergeCell ref="G91:H91"/>
    <mergeCell ref="G92:H92"/>
    <mergeCell ref="G93:H93"/>
    <mergeCell ref="G94:H94"/>
    <mergeCell ref="F105:H105"/>
    <mergeCell ref="B104:D104"/>
    <mergeCell ref="B105:D105"/>
    <mergeCell ref="F108:H108"/>
    <mergeCell ref="F109:H109"/>
    <mergeCell ref="F110:H110"/>
    <mergeCell ref="F111:H111"/>
    <mergeCell ref="F112:H112"/>
    <mergeCell ref="B76:H76"/>
    <mergeCell ref="F72:H72"/>
    <mergeCell ref="F73:H73"/>
    <mergeCell ref="F74:H74"/>
    <mergeCell ref="F75:H75"/>
    <mergeCell ref="C63:E63"/>
    <mergeCell ref="B66:H66"/>
    <mergeCell ref="B57:E58"/>
    <mergeCell ref="F57:H57"/>
    <mergeCell ref="B87:B89"/>
    <mergeCell ref="B90:B92"/>
    <mergeCell ref="B93:B95"/>
    <mergeCell ref="C101:E101"/>
    <mergeCell ref="F104:H104"/>
    <mergeCell ref="C72:E72"/>
    <mergeCell ref="C73:E73"/>
    <mergeCell ref="C74:E74"/>
    <mergeCell ref="C75:E75"/>
    <mergeCell ref="C71:H71"/>
    <mergeCell ref="G9:H9"/>
    <mergeCell ref="E10:F10"/>
    <mergeCell ref="E11:F11"/>
    <mergeCell ref="E12:F12"/>
    <mergeCell ref="E13:F13"/>
    <mergeCell ref="B2:I2"/>
    <mergeCell ref="B5:D6"/>
    <mergeCell ref="B7:D7"/>
    <mergeCell ref="B8:D8"/>
    <mergeCell ref="E5:H6"/>
    <mergeCell ref="E7:F7"/>
    <mergeCell ref="G7:H7"/>
    <mergeCell ref="E8:H8"/>
    <mergeCell ref="B9:D9"/>
    <mergeCell ref="B10:D10"/>
    <mergeCell ref="B11:D11"/>
    <mergeCell ref="B12:D12"/>
    <mergeCell ref="B13:D13"/>
    <mergeCell ref="E9:F9"/>
    <mergeCell ref="B20:D21"/>
    <mergeCell ref="E20:H21"/>
    <mergeCell ref="B22:D22"/>
    <mergeCell ref="E22:F22"/>
    <mergeCell ref="G22:H22"/>
    <mergeCell ref="E14:F14"/>
    <mergeCell ref="E15:F15"/>
    <mergeCell ref="E16:F16"/>
    <mergeCell ref="G10:H10"/>
    <mergeCell ref="G11:H11"/>
    <mergeCell ref="G12:H12"/>
    <mergeCell ref="G13:H13"/>
    <mergeCell ref="G14:H14"/>
    <mergeCell ref="G15:H15"/>
    <mergeCell ref="G16:H16"/>
    <mergeCell ref="B14:D14"/>
    <mergeCell ref="B15:D15"/>
    <mergeCell ref="B16:D16"/>
    <mergeCell ref="E25:F25"/>
    <mergeCell ref="G25:H25"/>
    <mergeCell ref="B26:D26"/>
    <mergeCell ref="E26:F26"/>
    <mergeCell ref="G26:H26"/>
    <mergeCell ref="B23:D23"/>
    <mergeCell ref="B24:D24"/>
    <mergeCell ref="E24:F24"/>
    <mergeCell ref="G24:H24"/>
    <mergeCell ref="B35:D35"/>
    <mergeCell ref="E35:F35"/>
    <mergeCell ref="G35:H35"/>
    <mergeCell ref="B36:D36"/>
    <mergeCell ref="E36:F36"/>
    <mergeCell ref="G36:H36"/>
    <mergeCell ref="B17:H17"/>
    <mergeCell ref="B32:D33"/>
    <mergeCell ref="E32:H33"/>
    <mergeCell ref="B34:D34"/>
    <mergeCell ref="E34:F34"/>
    <mergeCell ref="G34:H34"/>
    <mergeCell ref="E23:F23"/>
    <mergeCell ref="G23:H23"/>
    <mergeCell ref="B29:D29"/>
    <mergeCell ref="E29:F29"/>
    <mergeCell ref="G29:H29"/>
    <mergeCell ref="B27:D27"/>
    <mergeCell ref="E27:F27"/>
    <mergeCell ref="G27:H27"/>
    <mergeCell ref="B28:D28"/>
    <mergeCell ref="E28:F28"/>
    <mergeCell ref="G28:H28"/>
    <mergeCell ref="B25:D25"/>
    <mergeCell ref="B39:D39"/>
    <mergeCell ref="E39:F39"/>
    <mergeCell ref="G39:H39"/>
    <mergeCell ref="B40:D40"/>
    <mergeCell ref="G40:H40"/>
    <mergeCell ref="B37:D37"/>
    <mergeCell ref="E37:F37"/>
    <mergeCell ref="G37:H37"/>
    <mergeCell ref="B38:D38"/>
    <mergeCell ref="E38:F38"/>
    <mergeCell ref="G38:H38"/>
    <mergeCell ref="E40:F40"/>
    <mergeCell ref="F58:H58"/>
    <mergeCell ref="B68:H68"/>
    <mergeCell ref="B69:H69"/>
    <mergeCell ref="B65:H65"/>
    <mergeCell ref="B64:H64"/>
    <mergeCell ref="G41:H41"/>
    <mergeCell ref="G46:H46"/>
    <mergeCell ref="G47:H47"/>
    <mergeCell ref="C48:F48"/>
    <mergeCell ref="C49:F50"/>
    <mergeCell ref="B43:H43"/>
    <mergeCell ref="B44:H44"/>
    <mergeCell ref="B46:F47"/>
    <mergeCell ref="E41:F41"/>
    <mergeCell ref="B41:D41"/>
    <mergeCell ref="B53:B55"/>
    <mergeCell ref="C51:F52"/>
    <mergeCell ref="C53:F55"/>
    <mergeCell ref="B49:B50"/>
    <mergeCell ref="B51:B52"/>
    <mergeCell ref="C59:E59"/>
    <mergeCell ref="C60:E60"/>
    <mergeCell ref="C61:E61"/>
    <mergeCell ref="C62:E62"/>
    <mergeCell ref="B78:H78"/>
    <mergeCell ref="G100:H100"/>
    <mergeCell ref="G101:H101"/>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G95:H95"/>
    <mergeCell ref="G96:H96"/>
    <mergeCell ref="G97:H97"/>
    <mergeCell ref="G98:H98"/>
    <mergeCell ref="G99:H99"/>
    <mergeCell ref="G79:H79"/>
    <mergeCell ref="G80:H80"/>
    <mergeCell ref="G81:H81"/>
    <mergeCell ref="G82:H82"/>
    <mergeCell ref="B79:E79"/>
    <mergeCell ref="B80:E80"/>
    <mergeCell ref="B81:E81"/>
    <mergeCell ref="B82:E82"/>
    <mergeCell ref="F124:H124"/>
    <mergeCell ref="F125:H125"/>
    <mergeCell ref="F116:H116"/>
    <mergeCell ref="F117:H117"/>
    <mergeCell ref="F118:H118"/>
    <mergeCell ref="F119:H119"/>
    <mergeCell ref="F120:H120"/>
    <mergeCell ref="F113:H113"/>
    <mergeCell ref="B107:H107"/>
    <mergeCell ref="B108:D108"/>
    <mergeCell ref="B109:D109"/>
    <mergeCell ref="B110:D110"/>
    <mergeCell ref="B111:D111"/>
    <mergeCell ref="B112:D112"/>
    <mergeCell ref="B113:D113"/>
    <mergeCell ref="B128:D128"/>
    <mergeCell ref="B129:D129"/>
    <mergeCell ref="B115:H115"/>
    <mergeCell ref="C130:H130"/>
    <mergeCell ref="B131:H131"/>
    <mergeCell ref="F126:H126"/>
    <mergeCell ref="F127:H127"/>
    <mergeCell ref="F128:H128"/>
    <mergeCell ref="F129:H129"/>
    <mergeCell ref="B116:D116"/>
    <mergeCell ref="B117:D117"/>
    <mergeCell ref="B118:D118"/>
    <mergeCell ref="B119:D119"/>
    <mergeCell ref="B120:D120"/>
    <mergeCell ref="B121:D121"/>
    <mergeCell ref="B122:D122"/>
    <mergeCell ref="B123:D123"/>
    <mergeCell ref="B124:D124"/>
    <mergeCell ref="B125:D125"/>
    <mergeCell ref="B126:D126"/>
    <mergeCell ref="B127:D127"/>
    <mergeCell ref="F121:H121"/>
    <mergeCell ref="F122:H122"/>
    <mergeCell ref="F123:H123"/>
    <mergeCell ref="F137:H137"/>
    <mergeCell ref="F138:H138"/>
    <mergeCell ref="F139:H139"/>
    <mergeCell ref="B132:D132"/>
    <mergeCell ref="B133:D133"/>
    <mergeCell ref="B134:D134"/>
    <mergeCell ref="B135:D135"/>
    <mergeCell ref="B136:D136"/>
    <mergeCell ref="B137:D137"/>
    <mergeCell ref="B138:D138"/>
    <mergeCell ref="B139:D139"/>
    <mergeCell ref="F132:H132"/>
    <mergeCell ref="F133:H133"/>
    <mergeCell ref="F134:H134"/>
    <mergeCell ref="F135:H135"/>
    <mergeCell ref="F136:H136"/>
    <mergeCell ref="E149:F149"/>
    <mergeCell ref="B148:D148"/>
    <mergeCell ref="B149:D149"/>
    <mergeCell ref="B158:H158"/>
    <mergeCell ref="B159:H159"/>
    <mergeCell ref="E153:F153"/>
    <mergeCell ref="E154:F154"/>
    <mergeCell ref="E155:F155"/>
    <mergeCell ref="E156:F156"/>
    <mergeCell ref="E157:F157"/>
    <mergeCell ref="E150:F150"/>
    <mergeCell ref="E151:F151"/>
    <mergeCell ref="E152:F152"/>
    <mergeCell ref="A1:I1"/>
    <mergeCell ref="B77:H77"/>
    <mergeCell ref="B102:H103"/>
    <mergeCell ref="I155:I157"/>
    <mergeCell ref="H155:H157"/>
    <mergeCell ref="F3:H3"/>
    <mergeCell ref="B3:E3"/>
    <mergeCell ref="I140:J140"/>
    <mergeCell ref="B141:J141"/>
    <mergeCell ref="B142:J142"/>
    <mergeCell ref="B155:D155"/>
    <mergeCell ref="B156:D156"/>
    <mergeCell ref="B157:D157"/>
    <mergeCell ref="G148:I148"/>
    <mergeCell ref="G152:I152"/>
    <mergeCell ref="G153:I153"/>
    <mergeCell ref="G154:I154"/>
    <mergeCell ref="G150:I151"/>
    <mergeCell ref="B150:D150"/>
    <mergeCell ref="B151:D151"/>
    <mergeCell ref="B152:D152"/>
    <mergeCell ref="B153:D153"/>
    <mergeCell ref="B154:D154"/>
    <mergeCell ref="E148:F148"/>
  </mergeCells>
  <pageMargins left="0.7" right="0.7" top="0.75" bottom="0.75" header="0.3" footer="0.3"/>
  <pageSetup paperSize="119" scale="45" fitToHeight="0" orientation="portrait" r:id="rId1"/>
  <rowBreaks count="2" manualBreakCount="2">
    <brk id="67" max="9" man="1"/>
    <brk id="140" max="9" man="1"/>
  </rowBreaks>
  <ignoredErrors>
    <ignoredError sqref="H5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E3DAE-F70F-D140-82FF-E33A1A0067F2}">
  <dimension ref="A1:B4"/>
  <sheetViews>
    <sheetView workbookViewId="0">
      <selection sqref="A1:B4"/>
    </sheetView>
  </sheetViews>
  <sheetFormatPr baseColWidth="10" defaultRowHeight="15.75" x14ac:dyDescent="0.25"/>
  <cols>
    <col min="1" max="1" width="49" customWidth="1"/>
    <col min="2" max="2" width="69.875" customWidth="1"/>
  </cols>
  <sheetData>
    <row r="1" spans="1:2" ht="66.95" customHeight="1" x14ac:dyDescent="0.25">
      <c r="A1" s="4" t="s">
        <v>96</v>
      </c>
      <c r="B1" s="4" t="s">
        <v>89</v>
      </c>
    </row>
    <row r="2" spans="1:2" ht="16.5" x14ac:dyDescent="0.25">
      <c r="A2" s="1" t="s">
        <v>90</v>
      </c>
      <c r="B2" s="1" t="s">
        <v>91</v>
      </c>
    </row>
    <row r="3" spans="1:2" ht="16.5" x14ac:dyDescent="0.25">
      <c r="A3" s="1" t="s">
        <v>92</v>
      </c>
      <c r="B3" s="1" t="s">
        <v>93</v>
      </c>
    </row>
    <row r="4" spans="1:2" ht="16.5" x14ac:dyDescent="0.25">
      <c r="A4" s="1" t="s">
        <v>94</v>
      </c>
      <c r="B4" s="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BFDAE-AE40-F047-97F5-94D57B2A7C38}">
  <dimension ref="A1:I6"/>
  <sheetViews>
    <sheetView workbookViewId="0">
      <selection sqref="A1:I6"/>
    </sheetView>
  </sheetViews>
  <sheetFormatPr baseColWidth="10" defaultRowHeight="15.75" x14ac:dyDescent="0.25"/>
  <cols>
    <col min="1" max="1" width="18.125" style="6" bestFit="1" customWidth="1"/>
    <col min="2" max="2" width="15.875" style="6" customWidth="1"/>
    <col min="3" max="3" width="12.5" style="6" bestFit="1" customWidth="1"/>
    <col min="4" max="4" width="15.375" style="6" customWidth="1"/>
    <col min="5" max="5" width="12.5" style="6" bestFit="1" customWidth="1"/>
    <col min="6" max="6" width="15.125" style="6" bestFit="1" customWidth="1"/>
    <col min="7" max="7" width="12.5" style="6" bestFit="1" customWidth="1"/>
    <col min="8" max="8" width="16.5" style="6" customWidth="1"/>
    <col min="9" max="9" width="12.5" style="6" bestFit="1" customWidth="1"/>
  </cols>
  <sheetData>
    <row r="1" spans="1:9" ht="27.95" customHeight="1" x14ac:dyDescent="0.25">
      <c r="A1" s="82" t="s">
        <v>77</v>
      </c>
      <c r="B1" s="82"/>
      <c r="C1" s="82"/>
      <c r="D1" s="82"/>
      <c r="E1" s="82"/>
      <c r="F1" s="82"/>
      <c r="G1" s="82"/>
      <c r="H1" s="82"/>
      <c r="I1" s="82"/>
    </row>
    <row r="2" spans="1:9" ht="15.95" customHeight="1" x14ac:dyDescent="0.25">
      <c r="A2" s="82" t="s">
        <v>69</v>
      </c>
      <c r="B2" s="82"/>
      <c r="C2" s="82"/>
      <c r="D2" s="82"/>
      <c r="E2" s="82"/>
      <c r="F2" s="82"/>
      <c r="G2" s="82"/>
      <c r="H2" s="82"/>
      <c r="I2" s="82"/>
    </row>
    <row r="3" spans="1:9" ht="33" x14ac:dyDescent="0.25">
      <c r="A3" s="5" t="s">
        <v>68</v>
      </c>
      <c r="B3" s="4" t="s">
        <v>79</v>
      </c>
      <c r="C3" s="4" t="s">
        <v>78</v>
      </c>
      <c r="D3" s="4" t="s">
        <v>80</v>
      </c>
      <c r="E3" s="4" t="s">
        <v>78</v>
      </c>
      <c r="F3" s="4" t="s">
        <v>81</v>
      </c>
      <c r="G3" s="4" t="s">
        <v>78</v>
      </c>
      <c r="H3" s="4" t="s">
        <v>82</v>
      </c>
      <c r="I3" s="4" t="s">
        <v>78</v>
      </c>
    </row>
    <row r="4" spans="1:9" ht="49.5" x14ac:dyDescent="0.25">
      <c r="A4" s="4" t="s">
        <v>83</v>
      </c>
      <c r="B4" s="1" t="s">
        <v>84</v>
      </c>
      <c r="C4" s="2">
        <f>1.1*38000</f>
        <v>41800</v>
      </c>
      <c r="D4" s="1" t="s">
        <v>85</v>
      </c>
      <c r="E4" s="2">
        <f>1.4*38000</f>
        <v>53200</v>
      </c>
      <c r="F4" s="1" t="s">
        <v>70</v>
      </c>
      <c r="G4" s="2">
        <f>2*38000</f>
        <v>76000</v>
      </c>
      <c r="H4" s="1" t="s">
        <v>86</v>
      </c>
      <c r="I4" s="7">
        <f>3.1*38000</f>
        <v>117800</v>
      </c>
    </row>
    <row r="5" spans="1:9" ht="66" x14ac:dyDescent="0.25">
      <c r="A5" s="4" t="s">
        <v>71</v>
      </c>
      <c r="B5" s="1" t="s">
        <v>72</v>
      </c>
      <c r="C5" s="2">
        <f>1.6*38000</f>
        <v>60800</v>
      </c>
      <c r="D5" s="1" t="s">
        <v>73</v>
      </c>
      <c r="E5" s="2">
        <f>2.1*38000</f>
        <v>79800</v>
      </c>
      <c r="F5" s="1" t="s">
        <v>74</v>
      </c>
      <c r="G5" s="2">
        <f>3*38000</f>
        <v>114000</v>
      </c>
      <c r="H5" s="1" t="s">
        <v>75</v>
      </c>
      <c r="I5" s="7">
        <f>4.6*38000</f>
        <v>174800</v>
      </c>
    </row>
    <row r="6" spans="1:9" ht="49.5" x14ac:dyDescent="0.25">
      <c r="A6" s="4" t="s">
        <v>87</v>
      </c>
      <c r="B6" s="83" t="s">
        <v>76</v>
      </c>
      <c r="C6" s="84"/>
      <c r="D6" s="84"/>
      <c r="E6" s="84"/>
      <c r="F6" s="84"/>
      <c r="G6" s="85"/>
      <c r="H6" s="1" t="s">
        <v>78</v>
      </c>
      <c r="I6" s="3">
        <f>6*38000</f>
        <v>228000</v>
      </c>
    </row>
  </sheetData>
  <mergeCells count="3">
    <mergeCell ref="A2:I2"/>
    <mergeCell ref="A1:I1"/>
    <mergeCell ref="B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joser</cp:lastModifiedBy>
  <cp:lastPrinted>2022-08-17T20:44:27Z</cp:lastPrinted>
  <dcterms:created xsi:type="dcterms:W3CDTF">2022-08-16T20:34:21Z</dcterms:created>
  <dcterms:modified xsi:type="dcterms:W3CDTF">2022-08-22T17:32:15Z</dcterms:modified>
</cp:coreProperties>
</file>